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600" windowHeight="10740" firstSheet="2" activeTab="7"/>
  </bookViews>
  <sheets>
    <sheet name="matematicke" sheetId="1" r:id="rId1"/>
    <sheet name="statisticke" sheetId="2" r:id="rId2"/>
    <sheet name="logicke" sheetId="4" r:id="rId3"/>
    <sheet name="adresiranja" sheetId="3" r:id="rId4"/>
    <sheet name="Dnevnik2" sheetId="6" r:id="rId5"/>
    <sheet name="uspjeh" sheetId="5" r:id="rId6"/>
    <sheet name="CounIF" sheetId="7" r:id="rId7"/>
    <sheet name="Rank" sheetId="8" r:id="rId8"/>
  </sheets>
  <calcPr calcId="145621"/>
</workbook>
</file>

<file path=xl/calcChain.xml><?xml version="1.0" encoding="utf-8"?>
<calcChain xmlns="http://schemas.openxmlformats.org/spreadsheetml/2006/main">
  <c r="J9" i="8" l="1"/>
  <c r="E9" i="8"/>
  <c r="D9" i="8"/>
  <c r="J8" i="8"/>
  <c r="E8" i="8"/>
  <c r="D8" i="8"/>
  <c r="J7" i="8"/>
  <c r="E7" i="8"/>
  <c r="D7" i="8"/>
  <c r="J6" i="8"/>
  <c r="E6" i="8"/>
  <c r="D6" i="8"/>
  <c r="J5" i="8"/>
  <c r="F5" i="8"/>
  <c r="E5" i="8"/>
  <c r="D5" i="8"/>
  <c r="J4" i="8"/>
  <c r="E4" i="8"/>
  <c r="D4" i="8"/>
  <c r="J3" i="8"/>
  <c r="E3" i="8"/>
  <c r="D3" i="8"/>
  <c r="J2" i="8"/>
  <c r="F2" i="8"/>
  <c r="E2" i="8"/>
  <c r="D2" i="8"/>
  <c r="H14" i="7"/>
  <c r="H13" i="7"/>
  <c r="H12" i="7"/>
  <c r="H10" i="7"/>
  <c r="H9" i="7"/>
  <c r="C2" i="7"/>
  <c r="O2" i="6" l="1"/>
  <c r="A25" i="1"/>
  <c r="A26" i="1"/>
  <c r="D19" i="1"/>
  <c r="A13" i="1"/>
  <c r="A12" i="1"/>
  <c r="I12" i="5" l="1"/>
  <c r="C13" i="6"/>
  <c r="D13" i="6"/>
  <c r="E13" i="6"/>
  <c r="F13" i="6"/>
  <c r="G13" i="6"/>
  <c r="H13" i="6"/>
  <c r="I13" i="6"/>
  <c r="J13" i="6"/>
  <c r="K13" i="6"/>
  <c r="L13" i="6"/>
  <c r="M13" i="6"/>
  <c r="N13" i="6"/>
  <c r="D18" i="1"/>
  <c r="D20" i="1"/>
  <c r="D21" i="1"/>
  <c r="A19" i="1"/>
  <c r="A18" i="1"/>
  <c r="A20" i="1"/>
  <c r="G3" i="4"/>
  <c r="E14" i="6" l="1"/>
  <c r="E15" i="6"/>
  <c r="E16" i="6"/>
  <c r="E17" i="6"/>
  <c r="O11" i="6"/>
  <c r="P11" i="6" s="1"/>
  <c r="C17" i="6"/>
  <c r="D17" i="6"/>
  <c r="F17" i="6"/>
  <c r="G17" i="6"/>
  <c r="H17" i="6"/>
  <c r="I17" i="6"/>
  <c r="J17" i="6"/>
  <c r="K17" i="6"/>
  <c r="L17" i="6"/>
  <c r="M17" i="6"/>
  <c r="N17" i="6"/>
  <c r="B17" i="6"/>
  <c r="C16" i="6"/>
  <c r="D16" i="6"/>
  <c r="F16" i="6"/>
  <c r="G16" i="6"/>
  <c r="H16" i="6"/>
  <c r="I16" i="6"/>
  <c r="J16" i="6"/>
  <c r="K16" i="6"/>
  <c r="L16" i="6"/>
  <c r="M16" i="6"/>
  <c r="N16" i="6"/>
  <c r="B16" i="6"/>
  <c r="C15" i="6"/>
  <c r="D15" i="6"/>
  <c r="F15" i="6"/>
  <c r="G15" i="6"/>
  <c r="H15" i="6"/>
  <c r="I15" i="6"/>
  <c r="J15" i="6"/>
  <c r="K15" i="6"/>
  <c r="L15" i="6"/>
  <c r="M15" i="6"/>
  <c r="N15" i="6"/>
  <c r="B15" i="6"/>
  <c r="C14" i="6"/>
  <c r="D14" i="6"/>
  <c r="F14" i="6"/>
  <c r="G14" i="6"/>
  <c r="H14" i="6"/>
  <c r="I14" i="6"/>
  <c r="J14" i="6"/>
  <c r="K14" i="6"/>
  <c r="L14" i="6"/>
  <c r="M14" i="6"/>
  <c r="N14" i="6"/>
  <c r="B14" i="6"/>
  <c r="C30" i="6"/>
  <c r="F30" i="6"/>
  <c r="G30" i="6"/>
  <c r="H30" i="6"/>
  <c r="I30" i="6"/>
  <c r="J30" i="6"/>
  <c r="K30" i="6"/>
  <c r="L30" i="6"/>
  <c r="M30" i="6"/>
  <c r="N30" i="6"/>
  <c r="B13" i="6"/>
  <c r="B30" i="6" s="1"/>
  <c r="Q15" i="6"/>
  <c r="Q13" i="6"/>
  <c r="Q18" i="6" s="1"/>
  <c r="O3" i="6"/>
  <c r="P3" i="6" s="1"/>
  <c r="O4" i="6"/>
  <c r="P4" i="6" s="1"/>
  <c r="O5" i="6"/>
  <c r="P5" i="6" s="1"/>
  <c r="O6" i="6"/>
  <c r="P6" i="6" s="1"/>
  <c r="O7" i="6"/>
  <c r="P7" i="6" s="1"/>
  <c r="O8" i="6"/>
  <c r="P8" i="6" s="1"/>
  <c r="O9" i="6"/>
  <c r="P9" i="6" s="1"/>
  <c r="O10" i="6"/>
  <c r="P10" i="6" s="1"/>
  <c r="P2" i="6"/>
  <c r="E11" i="4"/>
  <c r="I2" i="5"/>
  <c r="J5" i="5" s="1"/>
  <c r="J3" i="5"/>
  <c r="A16" i="1"/>
  <c r="D8" i="1"/>
  <c r="A24" i="1"/>
  <c r="A19" i="4"/>
  <c r="A20" i="4"/>
  <c r="F7" i="3"/>
  <c r="A7" i="3"/>
  <c r="A14" i="4"/>
  <c r="G6" i="4"/>
  <c r="G11" i="4" s="1"/>
  <c r="A10" i="4"/>
  <c r="E7" i="4"/>
  <c r="A7" i="4"/>
  <c r="E3" i="4"/>
  <c r="F3" i="3"/>
  <c r="A3" i="3"/>
  <c r="D14" i="2"/>
  <c r="D17" i="2"/>
  <c r="D11" i="2"/>
  <c r="D8" i="2"/>
  <c r="A14" i="2"/>
  <c r="A11" i="2"/>
  <c r="A8" i="2"/>
  <c r="D24" i="1"/>
  <c r="D16" i="1"/>
  <c r="F8" i="1"/>
  <c r="A11" i="1"/>
  <c r="A8" i="1"/>
  <c r="D30" i="6" l="1"/>
  <c r="E30" i="6"/>
  <c r="B22" i="6"/>
  <c r="B19" i="6"/>
  <c r="B23" i="6"/>
  <c r="B20" i="6" l="1"/>
  <c r="B21" i="6" s="1"/>
  <c r="B25" i="6" l="1"/>
</calcChain>
</file>

<file path=xl/comments1.xml><?xml version="1.0" encoding="utf-8"?>
<comments xmlns="http://schemas.openxmlformats.org/spreadsheetml/2006/main">
  <authors>
    <author>MM</author>
  </authors>
  <commentList>
    <comment ref="D14" authorId="0">
      <text>
        <r>
          <rPr>
            <sz val="9"/>
            <color indexed="81"/>
            <rFont val="Tahoma"/>
            <family val="2"/>
            <charset val="238"/>
          </rPr>
          <t xml:space="preserve">Faktorijel
</t>
        </r>
      </text>
    </comment>
  </commentList>
</comments>
</file>

<file path=xl/sharedStrings.xml><?xml version="1.0" encoding="utf-8"?>
<sst xmlns="http://schemas.openxmlformats.org/spreadsheetml/2006/main" count="185" uniqueCount="160">
  <si>
    <t>=abs(b2)</t>
  </si>
  <si>
    <t>=int(x)</t>
  </si>
  <si>
    <t>=int(a1)</t>
  </si>
  <si>
    <t>=trunc(x)</t>
  </si>
  <si>
    <t>=trunc(a1;1)</t>
  </si>
  <si>
    <t>=mod(x;y)</t>
  </si>
  <si>
    <t>=mod(c2;c3)</t>
  </si>
  <si>
    <t>=pi()</t>
  </si>
  <si>
    <t>=fact(c1)</t>
  </si>
  <si>
    <t>=sqrt(x)</t>
  </si>
  <si>
    <t>=sqrt(c3)</t>
  </si>
  <si>
    <t>=sin(x)</t>
  </si>
  <si>
    <t>=sin(d4*pi()/180)</t>
  </si>
  <si>
    <t>=sum(a1:d5)</t>
  </si>
  <si>
    <t>=median(d1:d5)</t>
  </si>
  <si>
    <t>=median(opseg)</t>
  </si>
  <si>
    <t>=sum(opseg)</t>
  </si>
  <si>
    <t>=average(opseg)</t>
  </si>
  <si>
    <t>=average(d1:d5)</t>
  </si>
  <si>
    <t>=min(opseg)</t>
  </si>
  <si>
    <t>=min(a1:d5)</t>
  </si>
  <si>
    <t>=max(opseg)</t>
  </si>
  <si>
    <t>=max(a1:d5)</t>
  </si>
  <si>
    <t>=counta(opseg)</t>
  </si>
  <si>
    <t>=count(opseg)</t>
  </si>
  <si>
    <t>as</t>
  </si>
  <si>
    <t>zašto je rezultat 0</t>
  </si>
  <si>
    <r>
      <t>TO JE</t>
    </r>
    <r>
      <rPr>
        <b/>
        <i/>
        <sz val="14"/>
        <rFont val="Arial"/>
        <family val="2"/>
      </rPr>
      <t xml:space="preserve"> </t>
    </r>
    <r>
      <rPr>
        <b/>
        <i/>
        <sz val="14"/>
        <rFont val="Algerian"/>
        <family val="5"/>
      </rPr>
      <t>RELATIVNO</t>
    </r>
    <r>
      <rPr>
        <b/>
        <sz val="14"/>
        <rFont val="Arial"/>
        <family val="2"/>
      </rPr>
      <t xml:space="preserve"> ADRESIRANJE</t>
    </r>
  </si>
  <si>
    <t>zašto je rezultat dobar</t>
  </si>
  <si>
    <r>
      <t>TO JE</t>
    </r>
    <r>
      <rPr>
        <b/>
        <i/>
        <sz val="14"/>
        <rFont val="Arial"/>
        <family val="2"/>
      </rPr>
      <t xml:space="preserve"> </t>
    </r>
    <r>
      <rPr>
        <b/>
        <i/>
        <sz val="14"/>
        <rFont val="Algerian"/>
        <family val="5"/>
      </rPr>
      <t>APSOLUTNO</t>
    </r>
    <r>
      <rPr>
        <b/>
        <sz val="14"/>
        <rFont val="Arial"/>
        <family val="2"/>
      </rPr>
      <t xml:space="preserve"> ADRESIRANJE</t>
    </r>
  </si>
  <si>
    <t>gimnazija</t>
  </si>
  <si>
    <t>=left(e1;3)</t>
  </si>
  <si>
    <t>=len(e1)</t>
  </si>
  <si>
    <t>if(uslov,x,y)</t>
  </si>
  <si>
    <t>=upper(e1)</t>
  </si>
  <si>
    <t>=if(a1&gt;4;10;20)</t>
  </si>
  <si>
    <t>=right(e1;4)</t>
  </si>
  <si>
    <t>=if(a1&gt;4;"da";"ne")</t>
  </si>
  <si>
    <t>=mid(e1;4;2)</t>
  </si>
  <si>
    <t>=lower(g6)</t>
  </si>
  <si>
    <t>=countif(a1:a3;"&gt;=3")</t>
  </si>
  <si>
    <t>=and(a17&gt;1;b17=2)</t>
  </si>
  <si>
    <t>=and(c17&lt;20;d17&gt;2)</t>
  </si>
  <si>
    <t>=and(log.uslov1;log.uslov2;…)</t>
  </si>
  <si>
    <t>kopirajte rezultat a7 u f7</t>
  </si>
  <si>
    <t>kopirajte rezultat a3 u f3</t>
  </si>
  <si>
    <r>
      <t xml:space="preserve">saberi prethodne ćelije </t>
    </r>
    <r>
      <rPr>
        <b/>
        <sz val="16"/>
        <rFont val="Arial"/>
        <family val="2"/>
      </rPr>
      <t>=sum(a1:a2)</t>
    </r>
  </si>
  <si>
    <t>=fact(x)</t>
  </si>
  <si>
    <r>
      <t xml:space="preserve">u ćeliju a7 napiši formulu </t>
    </r>
    <r>
      <rPr>
        <b/>
        <sz val="16"/>
        <rFont val="Arial"/>
        <family val="2"/>
      </rPr>
      <t>=sum($a$1:$a$2</t>
    </r>
    <r>
      <rPr>
        <b/>
        <sz val="14"/>
        <rFont val="Arial"/>
        <family val="2"/>
      </rPr>
      <t>)</t>
    </r>
  </si>
  <si>
    <t>=ABS(x)</t>
  </si>
  <si>
    <t>=counta(a1:d6)</t>
  </si>
  <si>
    <t>=count(a1:d6)</t>
  </si>
  <si>
    <t>broj neg</t>
  </si>
  <si>
    <t>=if(i2=0;average(a2:h2);"1")</t>
  </si>
  <si>
    <t>=IF(COUNTIF((A2:H2);"=1")=0;AVERAGE(A1:H1);"pao si")</t>
  </si>
  <si>
    <t>mat</t>
  </si>
  <si>
    <t>fiz</t>
  </si>
  <si>
    <t>hem</t>
  </si>
  <si>
    <t>bio</t>
  </si>
  <si>
    <t>ist</t>
  </si>
  <si>
    <t>geo</t>
  </si>
  <si>
    <t>muz</t>
  </si>
  <si>
    <t>fizičko</t>
  </si>
  <si>
    <t>lik</t>
  </si>
  <si>
    <t>broj nega</t>
  </si>
  <si>
    <t>uspjeh</t>
  </si>
  <si>
    <t>opravdani</t>
  </si>
  <si>
    <t>neopravdani</t>
  </si>
  <si>
    <t>učenik 1</t>
  </si>
  <si>
    <t>učenik 2</t>
  </si>
  <si>
    <t>učenik 3</t>
  </si>
  <si>
    <t>učenik 4</t>
  </si>
  <si>
    <t>učenik 5</t>
  </si>
  <si>
    <t>učenik 6</t>
  </si>
  <si>
    <t>učenik 7</t>
  </si>
  <si>
    <t>učenik 8</t>
  </si>
  <si>
    <t>učenik 9</t>
  </si>
  <si>
    <t>učenik 10</t>
  </si>
  <si>
    <t>ukupno opravdanih</t>
  </si>
  <si>
    <t>ukupno neopravdanih</t>
  </si>
  <si>
    <t>broj učenika po uspjehu</t>
  </si>
  <si>
    <t>broj odličnih</t>
  </si>
  <si>
    <t>broj vrlodobrih</t>
  </si>
  <si>
    <t>ukupno izostanaka</t>
  </si>
  <si>
    <t>broj dobrih</t>
  </si>
  <si>
    <t>broj dovoljnih</t>
  </si>
  <si>
    <t>broj nedovoljnih</t>
  </si>
  <si>
    <t>ukupna prolaznost odjeljenja</t>
  </si>
  <si>
    <t>prolaznost</t>
  </si>
  <si>
    <t>prosječne ocjene po predmetima</t>
  </si>
  <si>
    <t>=COUNTIF(A2:H2;1)</t>
  </si>
  <si>
    <t>inf</t>
  </si>
  <si>
    <t>Ocjene po predmetima</t>
  </si>
  <si>
    <t>vd- 4</t>
  </si>
  <si>
    <t>d- 3</t>
  </si>
  <si>
    <t>dovoljnih- 2</t>
  </si>
  <si>
    <t>nd- 1</t>
  </si>
  <si>
    <t>Srp-j</t>
  </si>
  <si>
    <t>Eng-j</t>
  </si>
  <si>
    <t>Lat-j</t>
  </si>
  <si>
    <t>Odličnih- 5</t>
  </si>
  <si>
    <t>Formula</t>
  </si>
  <si>
    <t>Description (Result)</t>
  </si>
  <si>
    <t>Integer part of pi (3)</t>
  </si>
  <si>
    <t xml:space="preserve"> </t>
  </si>
  <si>
    <t>Integer part of 8,9 (8)</t>
  </si>
  <si>
    <t>Integer part of -8,9 (-8)</t>
  </si>
  <si>
    <t>Factorial of 5, or 1*2*3*4*5 (120)</t>
  </si>
  <si>
    <t>Factorial of 0 (1)</t>
  </si>
  <si>
    <t>Negative numbers cause an error value (#NUM!)</t>
  </si>
  <si>
    <t xml:space="preserve">Description </t>
  </si>
  <si>
    <t>Validacija</t>
  </si>
  <si>
    <t>Rounds 8.9 down (8)</t>
  </si>
  <si>
    <t>Rounds -8.9 down (-9)</t>
  </si>
  <si>
    <t>Factorial of the integer of 1,9 (1)</t>
  </si>
  <si>
    <t>Ime</t>
  </si>
  <si>
    <t>Prezime</t>
  </si>
  <si>
    <t>Koliko ima imena Petar</t>
  </si>
  <si>
    <t>Data</t>
  </si>
  <si>
    <t>Petar</t>
  </si>
  <si>
    <t>Petrović</t>
  </si>
  <si>
    <t>apples</t>
  </si>
  <si>
    <t>Yes</t>
  </si>
  <si>
    <t xml:space="preserve">Ana </t>
  </si>
  <si>
    <t>Marko</t>
  </si>
  <si>
    <t>Simić</t>
  </si>
  <si>
    <t>oranges</t>
  </si>
  <si>
    <t>NO</t>
  </si>
  <si>
    <t>Pajić</t>
  </si>
  <si>
    <t>peaches</t>
  </si>
  <si>
    <t>No</t>
  </si>
  <si>
    <t>Maja</t>
  </si>
  <si>
    <t>Majić</t>
  </si>
  <si>
    <t>Stefan</t>
  </si>
  <si>
    <t>Kosić</t>
  </si>
  <si>
    <t>yes</t>
  </si>
  <si>
    <t>Description</t>
  </si>
  <si>
    <t>Result</t>
  </si>
  <si>
    <t>=COUNTIF(F2:F7;"*es")</t>
  </si>
  <si>
    <t>Number of cells ending with the letters "es" in cells F2 through F7.</t>
  </si>
  <si>
    <t>=COUNTIF(F2:F7;"?????es")</t>
  </si>
  <si>
    <t>Number of cells ending with the letters "les" and having exactly 7 letters in cells F2 through F7.</t>
  </si>
  <si>
    <t>=COUNTIF(f2:f7;"*")</t>
  </si>
  <si>
    <t>Number of cells containing any text in cells F2 through F7.</t>
  </si>
  <si>
    <t>=COUNTIF(F22:F7,"&lt;&gt;"&amp;"*")</t>
  </si>
  <si>
    <t>Number of cells not containing text in cells F2 through F7.</t>
  </si>
  <si>
    <t>=COUNTIF(G2:G7;"No") / ROWS(g2:g7)</t>
  </si>
  <si>
    <t>The average number of No votes (including blank cells) in cells F2 through F7.</t>
  </si>
  <si>
    <t>=COUNTIF(G2:G7;"Yes") / (ROWS(g2:g7) -COUNTIF(g2:g7, "&lt;&gt;"&amp;"*"))</t>
  </si>
  <si>
    <t>The average number of Yes votes (excluding blank cells) in cells G2 through G7.</t>
  </si>
  <si>
    <t>Bodova</t>
  </si>
  <si>
    <t>Rang lista</t>
  </si>
  <si>
    <t>Uspjeh</t>
  </si>
  <si>
    <t>Ukupno prošlo</t>
  </si>
  <si>
    <t>Ana</t>
  </si>
  <si>
    <t>Jovana</t>
  </si>
  <si>
    <t>Ukupno palo</t>
  </si>
  <si>
    <t>Jovan</t>
  </si>
  <si>
    <t>Nikola</t>
  </si>
  <si>
    <t>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</si>
</sst>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04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4"/>
      <name val="Algerian"/>
      <family val="5"/>
    </font>
    <font>
      <sz val="8"/>
      <name val="Arial"/>
      <charset val="204"/>
    </font>
    <font>
      <sz val="16"/>
      <name val="Arial"/>
      <charset val="204"/>
    </font>
    <font>
      <b/>
      <sz val="10"/>
      <name val="Arial"/>
      <family val="2"/>
    </font>
    <font>
      <sz val="14"/>
      <name val="Arial"/>
      <charset val="204"/>
    </font>
    <font>
      <sz val="14"/>
      <name val="YUTimes"/>
      <family val="2"/>
    </font>
    <font>
      <b/>
      <sz val="14"/>
      <name val="YUTimes"/>
      <charset val="204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quotePrefix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quotePrefix="1" applyFont="1" applyBorder="1"/>
    <xf numFmtId="0" fontId="1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0" fillId="0" borderId="3" xfId="0" applyBorder="1" applyAlignment="1">
      <alignment horizontal="center"/>
    </xf>
    <xf numFmtId="2" fontId="7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quotePrefix="1" applyFont="1"/>
    <xf numFmtId="0" fontId="7" fillId="0" borderId="0" xfId="0" quotePrefix="1" applyFont="1"/>
    <xf numFmtId="2" fontId="7" fillId="0" borderId="0" xfId="0" applyNumberFormat="1" applyFont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Border="1"/>
    <xf numFmtId="2" fontId="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8" fillId="0" borderId="1" xfId="0" applyFont="1" applyBorder="1"/>
    <xf numFmtId="0" fontId="8" fillId="0" borderId="4" xfId="0" applyFont="1" applyBorder="1"/>
    <xf numFmtId="0" fontId="8" fillId="0" borderId="0" xfId="0" applyFont="1"/>
    <xf numFmtId="0" fontId="8" fillId="2" borderId="1" xfId="0" applyFont="1" applyFill="1" applyBorder="1" applyAlignment="1">
      <alignment horizontal="center"/>
    </xf>
    <xf numFmtId="0" fontId="8" fillId="0" borderId="6" xfId="0" applyFont="1" applyBorder="1"/>
    <xf numFmtId="0" fontId="8" fillId="0" borderId="0" xfId="0" applyFont="1" applyBorder="1"/>
    <xf numFmtId="0" fontId="8" fillId="0" borderId="8" xfId="0" applyFont="1" applyBorder="1"/>
    <xf numFmtId="0" fontId="8" fillId="2" borderId="1" xfId="0" applyNumberFormat="1" applyFont="1" applyFill="1" applyBorder="1" applyAlignment="1">
      <alignment horizontal="center"/>
    </xf>
    <xf numFmtId="2" fontId="8" fillId="0" borderId="6" xfId="0" applyNumberFormat="1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9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/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4" borderId="4" xfId="0" applyFont="1" applyFill="1" applyBorder="1"/>
    <xf numFmtId="0" fontId="8" fillId="4" borderId="5" xfId="0" applyFont="1" applyFill="1" applyBorder="1"/>
    <xf numFmtId="0" fontId="8" fillId="4" borderId="6" xfId="0" applyFont="1" applyFill="1" applyBorder="1"/>
    <xf numFmtId="0" fontId="8" fillId="4" borderId="7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0" fontId="0" fillId="0" borderId="0" xfId="0" applyFill="1"/>
    <xf numFmtId="0" fontId="1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0" fillId="3" borderId="0" xfId="0" quotePrefix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776065930180929"/>
          <c:y val="0.2986486419647244"/>
          <c:w val="0.8427443813617238"/>
          <c:h val="0.45738024657976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Dnevnik2!$A$30</c:f>
              <c:strCache>
                <c:ptCount val="1"/>
                <c:pt idx="0">
                  <c:v>prosječne ocjene po predmetima</c:v>
                </c:pt>
              </c:strCache>
            </c:strRef>
          </c:tx>
          <c:invertIfNegative val="0"/>
          <c:cat>
            <c:strRef>
              <c:f>Dnevnik2!$B$1:$N$1</c:f>
              <c:strCache>
                <c:ptCount val="13"/>
                <c:pt idx="0">
                  <c:v>Srp-j</c:v>
                </c:pt>
                <c:pt idx="1">
                  <c:v>Eng-j</c:v>
                </c:pt>
                <c:pt idx="2">
                  <c:v>Lat-j</c:v>
                </c:pt>
                <c:pt idx="3">
                  <c:v>mat</c:v>
                </c:pt>
                <c:pt idx="4">
                  <c:v>fiz</c:v>
                </c:pt>
                <c:pt idx="5">
                  <c:v>hem</c:v>
                </c:pt>
                <c:pt idx="6">
                  <c:v>bio</c:v>
                </c:pt>
                <c:pt idx="7">
                  <c:v>ist</c:v>
                </c:pt>
                <c:pt idx="8">
                  <c:v>geo</c:v>
                </c:pt>
                <c:pt idx="9">
                  <c:v>inf</c:v>
                </c:pt>
                <c:pt idx="10">
                  <c:v>muz</c:v>
                </c:pt>
                <c:pt idx="11">
                  <c:v>fizičko</c:v>
                </c:pt>
                <c:pt idx="12">
                  <c:v>lik</c:v>
                </c:pt>
              </c:strCache>
            </c:strRef>
          </c:cat>
          <c:val>
            <c:numRef>
              <c:f>Dnevnik2!$B$30:$N$30</c:f>
              <c:numCache>
                <c:formatCode>0.00</c:formatCode>
                <c:ptCount val="13"/>
                <c:pt idx="0">
                  <c:v>3.1</c:v>
                </c:pt>
                <c:pt idx="1">
                  <c:v>3.2</c:v>
                </c:pt>
                <c:pt idx="2">
                  <c:v>3.9</c:v>
                </c:pt>
                <c:pt idx="3">
                  <c:v>3.4</c:v>
                </c:pt>
                <c:pt idx="4">
                  <c:v>2.7</c:v>
                </c:pt>
                <c:pt idx="5">
                  <c:v>3.7</c:v>
                </c:pt>
                <c:pt idx="6">
                  <c:v>2.8</c:v>
                </c:pt>
                <c:pt idx="7">
                  <c:v>3.7</c:v>
                </c:pt>
                <c:pt idx="8">
                  <c:v>3.5</c:v>
                </c:pt>
                <c:pt idx="9">
                  <c:v>2.8</c:v>
                </c:pt>
                <c:pt idx="10">
                  <c:v>4.9000000000000004</c:v>
                </c:pt>
                <c:pt idx="11">
                  <c:v>4.7</c:v>
                </c:pt>
                <c:pt idx="12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01440"/>
        <c:axId val="76550912"/>
      </c:barChart>
      <c:catAx>
        <c:axId val="7630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76550912"/>
        <c:crosses val="autoZero"/>
        <c:auto val="1"/>
        <c:lblAlgn val="ctr"/>
        <c:lblOffset val="100"/>
        <c:noMultiLvlLbl val="0"/>
      </c:catAx>
      <c:valAx>
        <c:axId val="76550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630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Srpski jezik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92575128179975"/>
          <c:y val="8.5246888414790209E-2"/>
          <c:w val="0.83795823713967243"/>
          <c:h val="0.64707132906311038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cat>
            <c:strRef>
              <c:f>Dnevnik2!$A$13:$A$17</c:f>
              <c:strCache>
                <c:ptCount val="5"/>
                <c:pt idx="0">
                  <c:v>Odličnih- 5</c:v>
                </c:pt>
                <c:pt idx="1">
                  <c:v>vd- 4</c:v>
                </c:pt>
                <c:pt idx="2">
                  <c:v>d- 3</c:v>
                </c:pt>
                <c:pt idx="3">
                  <c:v>dovoljnih- 2</c:v>
                </c:pt>
                <c:pt idx="4">
                  <c:v>nd- 1</c:v>
                </c:pt>
              </c:strCache>
            </c:strRef>
          </c:cat>
          <c:val>
            <c:numRef>
              <c:f>Dnevnik2!$B$13:$B$17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04640"/>
        <c:axId val="90104960"/>
        <c:axId val="73014784"/>
      </c:bar3DChart>
      <c:catAx>
        <c:axId val="8470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104960"/>
        <c:crosses val="autoZero"/>
        <c:auto val="1"/>
        <c:lblAlgn val="ctr"/>
        <c:lblOffset val="100"/>
        <c:noMultiLvlLbl val="0"/>
      </c:catAx>
      <c:valAx>
        <c:axId val="9010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04640"/>
        <c:crosses val="autoZero"/>
        <c:crossBetween val="between"/>
      </c:valAx>
      <c:serAx>
        <c:axId val="7301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90104960"/>
        <c:crosses val="autoZero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Matematika</a:t>
            </a:r>
          </a:p>
        </c:rich>
      </c:tx>
      <c:layout>
        <c:manualLayout>
          <c:xMode val="edge"/>
          <c:yMode val="edge"/>
          <c:x val="0.40543943259238396"/>
          <c:y val="0"/>
        </c:manualLayout>
      </c:layout>
      <c:overlay val="1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751050538669589E-2"/>
          <c:y val="0.10083623125485204"/>
          <c:w val="0.85345229670494727"/>
          <c:h val="0.71487491463591846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cat>
            <c:strRef>
              <c:f>Dnevnik2!$A$13:$A$17</c:f>
              <c:strCache>
                <c:ptCount val="5"/>
                <c:pt idx="0">
                  <c:v>Odličnih- 5</c:v>
                </c:pt>
                <c:pt idx="1">
                  <c:v>vd- 4</c:v>
                </c:pt>
                <c:pt idx="2">
                  <c:v>d- 3</c:v>
                </c:pt>
                <c:pt idx="3">
                  <c:v>dovoljnih- 2</c:v>
                </c:pt>
                <c:pt idx="4">
                  <c:v>nd- 1</c:v>
                </c:pt>
              </c:strCache>
            </c:strRef>
          </c:cat>
          <c:val>
            <c:numRef>
              <c:f>Dnevnik2!$E$13:$E$17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052288"/>
        <c:axId val="99665792"/>
        <c:axId val="74273216"/>
      </c:bar3DChart>
      <c:catAx>
        <c:axId val="9305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9665792"/>
        <c:crosses val="autoZero"/>
        <c:auto val="1"/>
        <c:lblAlgn val="ctr"/>
        <c:lblOffset val="100"/>
        <c:noMultiLvlLbl val="0"/>
      </c:catAx>
      <c:valAx>
        <c:axId val="9966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52288"/>
        <c:crosses val="autoZero"/>
        <c:crossBetween val="between"/>
      </c:valAx>
      <c:serAx>
        <c:axId val="7427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99665792"/>
        <c:crosses val="autoZero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Result</c:v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Lit>
              <c:formatCode>General</c:formatCode>
              <c:ptCount val="6"/>
              <c:pt idx="0">
                <c:v>4</c:v>
              </c:pt>
              <c:pt idx="1">
                <c:v>2</c:v>
              </c:pt>
              <c:pt idx="2">
                <c:v>4</c:v>
              </c:pt>
              <c:pt idx="3">
                <c:v>2</c:v>
              </c:pt>
              <c:pt idx="4">
                <c:v>0.33333333333333331</c:v>
              </c:pt>
              <c:pt idx="5">
                <c:v>0.5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Rezultati po abecedi sa brojem bodova</a:t>
            </a:r>
          </a:p>
        </c:rich>
      </c:tx>
      <c:layout>
        <c:manualLayout>
          <c:xMode val="edge"/>
          <c:yMode val="edge"/>
          <c:x val="7.2833564667678499E-2"/>
          <c:y val="2.82414473259945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063320750474554E-2"/>
          <c:y val="0.14639669523179114"/>
          <c:w val="0.85505584454332006"/>
          <c:h val="0.735687479106147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Lit>
              <c:ptCount val="8"/>
              <c:pt idx="0">
                <c:v>Ana</c:v>
              </c:pt>
              <c:pt idx="1">
                <c:v>Jovana</c:v>
              </c:pt>
              <c:pt idx="2">
                <c:v>Jovan</c:v>
              </c:pt>
              <c:pt idx="3">
                <c:v>Maja</c:v>
              </c:pt>
              <c:pt idx="4">
                <c:v>Nikola</c:v>
              </c:pt>
              <c:pt idx="5">
                <c:v>Petar</c:v>
              </c:pt>
              <c:pt idx="6">
                <c:v>Simo</c:v>
              </c:pt>
              <c:pt idx="7">
                <c:v>Stefan</c:v>
              </c:pt>
            </c:strLit>
          </c:cat>
          <c:val>
            <c:numLit>
              <c:formatCode>General</c:formatCode>
              <c:ptCount val="8"/>
              <c:pt idx="0">
                <c:v>70</c:v>
              </c:pt>
              <c:pt idx="1">
                <c:v>70</c:v>
              </c:pt>
              <c:pt idx="2">
                <c:v>55</c:v>
              </c:pt>
              <c:pt idx="3">
                <c:v>100</c:v>
              </c:pt>
              <c:pt idx="4">
                <c:v>67</c:v>
              </c:pt>
              <c:pt idx="5">
                <c:v>45</c:v>
              </c:pt>
              <c:pt idx="6">
                <c:v>52</c:v>
              </c:pt>
              <c:pt idx="7">
                <c:v>35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3849088"/>
        <c:axId val="73875456"/>
      </c:barChart>
      <c:catAx>
        <c:axId val="73849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73875456"/>
        <c:crosses val="autoZero"/>
        <c:auto val="1"/>
        <c:lblAlgn val="ctr"/>
        <c:lblOffset val="100"/>
        <c:noMultiLvlLbl val="0"/>
      </c:catAx>
      <c:valAx>
        <c:axId val="7387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384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10</xdr:row>
      <xdr:rowOff>123826</xdr:rowOff>
    </xdr:from>
    <xdr:to>
      <xdr:col>4</xdr:col>
      <xdr:colOff>161926</xdr:colOff>
      <xdr:row>12</xdr:row>
      <xdr:rowOff>142875</xdr:rowOff>
    </xdr:to>
    <xdr:sp macro="" textlink="">
      <xdr:nvSpPr>
        <xdr:cNvPr id="2" name="Rectangle 1"/>
        <xdr:cNvSpPr/>
      </xdr:nvSpPr>
      <xdr:spPr>
        <a:xfrm>
          <a:off x="1819276" y="1838326"/>
          <a:ext cx="1390650" cy="5048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bs-Latn-BA" sz="1100"/>
            <a:t>Uporedi funkcije</a:t>
          </a:r>
          <a:r>
            <a:rPr lang="bs-Latn-BA" sz="1100" baseline="0"/>
            <a:t> </a:t>
          </a:r>
          <a:br>
            <a:rPr lang="bs-Latn-BA" sz="1100" baseline="0"/>
          </a:br>
          <a:r>
            <a:rPr lang="bs-Latn-BA" sz="1400" b="1" baseline="0"/>
            <a:t>int </a:t>
          </a:r>
          <a:r>
            <a:rPr lang="bs-Latn-BA" sz="1100" b="0" baseline="0"/>
            <a:t>i</a:t>
          </a:r>
          <a:r>
            <a:rPr lang="bs-Latn-BA" sz="1100" b="1" baseline="0"/>
            <a:t> </a:t>
          </a:r>
          <a:r>
            <a:rPr lang="bs-Latn-BA" sz="1400" b="1" baseline="0"/>
            <a:t>trunc</a:t>
          </a:r>
          <a:endParaRPr lang="bs-Latn-BA" sz="1400" b="1"/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4</xdr:col>
      <xdr:colOff>1600200</xdr:colOff>
      <xdr:row>3</xdr:row>
      <xdr:rowOff>76200</xdr:rowOff>
    </xdr:to>
    <xdr:sp macro="" textlink="">
      <xdr:nvSpPr>
        <xdr:cNvPr id="3" name="Left Arrow 2"/>
        <xdr:cNvSpPr/>
      </xdr:nvSpPr>
      <xdr:spPr>
        <a:xfrm>
          <a:off x="3238500" y="171450"/>
          <a:ext cx="1409700" cy="4191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bs-Latn-BA" sz="1100"/>
            <a:t>Tabela</a:t>
          </a:r>
          <a:r>
            <a:rPr lang="bs-Latn-BA" sz="1100" baseline="0"/>
            <a:t> podataka</a:t>
          </a:r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217714</xdr:colOff>
      <xdr:row>17</xdr:row>
      <xdr:rowOff>217714</xdr:rowOff>
    </xdr:from>
    <xdr:to>
      <xdr:col>9</xdr:col>
      <xdr:colOff>143785</xdr:colOff>
      <xdr:row>28</xdr:row>
      <xdr:rowOff>193178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18</xdr:row>
      <xdr:rowOff>136071</xdr:rowOff>
    </xdr:from>
    <xdr:to>
      <xdr:col>14</xdr:col>
      <xdr:colOff>379393</xdr:colOff>
      <xdr:row>27</xdr:row>
      <xdr:rowOff>214178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571500</xdr:colOff>
      <xdr:row>18</xdr:row>
      <xdr:rowOff>95249</xdr:rowOff>
    </xdr:from>
    <xdr:to>
      <xdr:col>17</xdr:col>
      <xdr:colOff>774000</xdr:colOff>
      <xdr:row>27</xdr:row>
      <xdr:rowOff>173356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25</xdr:row>
      <xdr:rowOff>217713</xdr:rowOff>
    </xdr:from>
    <xdr:to>
      <xdr:col>2</xdr:col>
      <xdr:colOff>299357</xdr:colOff>
      <xdr:row>29</xdr:row>
      <xdr:rowOff>81643</xdr:rowOff>
    </xdr:to>
    <xdr:sp macro="" textlink="">
      <xdr:nvSpPr>
        <xdr:cNvPr id="3" name="U-Turn Arrow 2"/>
        <xdr:cNvSpPr/>
      </xdr:nvSpPr>
      <xdr:spPr>
        <a:xfrm rot="178783">
          <a:off x="95250" y="6000749"/>
          <a:ext cx="2163536" cy="789215"/>
        </a:xfrm>
        <a:prstGeom prst="uturn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bs-Latn-BA" sz="1200">
              <a:solidFill>
                <a:schemeClr val="tx1"/>
              </a:solidFill>
            </a:rPr>
            <a:t>    jedinice ne ulaze u prosjek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333375</xdr:rowOff>
    </xdr:from>
    <xdr:to>
      <xdr:col>4</xdr:col>
      <xdr:colOff>476250</xdr:colOff>
      <xdr:row>13</xdr:row>
      <xdr:rowOff>371475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142875</xdr:rowOff>
    </xdr:from>
    <xdr:to>
      <xdr:col>8</xdr:col>
      <xdr:colOff>285750</xdr:colOff>
      <xdr:row>23</xdr:row>
      <xdr:rowOff>174037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14" sqref="A14:XFD14"/>
    </sheetView>
  </sheetViews>
  <sheetFormatPr defaultRowHeight="12.75"/>
  <cols>
    <col min="1" max="1" width="12.7109375" customWidth="1"/>
    <col min="2" max="3" width="11.140625" customWidth="1"/>
    <col min="4" max="4" width="10.7109375" customWidth="1"/>
    <col min="5" max="5" width="24.28515625" customWidth="1"/>
  </cols>
  <sheetData>
    <row r="1" spans="1:7" ht="13.5" thickBot="1">
      <c r="A1" s="18">
        <v>12.193</v>
      </c>
      <c r="B1" s="18">
        <v>11</v>
      </c>
      <c r="C1" s="18">
        <v>6</v>
      </c>
      <c r="D1" s="18">
        <v>10</v>
      </c>
    </row>
    <row r="2" spans="1:7" ht="13.5" thickBot="1">
      <c r="A2" s="18">
        <v>23</v>
      </c>
      <c r="B2" s="18">
        <v>-42</v>
      </c>
      <c r="C2" s="18">
        <v>56</v>
      </c>
      <c r="D2" s="18">
        <v>23</v>
      </c>
    </row>
    <row r="3" spans="1:7" ht="13.5" thickBot="1">
      <c r="A3" s="18">
        <v>14</v>
      </c>
      <c r="B3" s="18">
        <v>53</v>
      </c>
      <c r="C3" s="18">
        <v>9</v>
      </c>
      <c r="D3" s="18">
        <v>3</v>
      </c>
    </row>
    <row r="4" spans="1:7" ht="13.5" thickBot="1">
      <c r="A4" s="18">
        <v>5</v>
      </c>
      <c r="B4" s="18">
        <v>42</v>
      </c>
      <c r="C4" s="18">
        <v>76</v>
      </c>
      <c r="D4" s="18">
        <v>54</v>
      </c>
    </row>
    <row r="5" spans="1:7" ht="13.5" thickBot="1">
      <c r="A5" s="18">
        <v>9</v>
      </c>
      <c r="B5" s="18">
        <v>34</v>
      </c>
      <c r="C5" s="18">
        <v>34</v>
      </c>
      <c r="D5" s="18">
        <v>78</v>
      </c>
    </row>
    <row r="6" spans="1:7" ht="16.5" customHeight="1"/>
    <row r="7" spans="1:7">
      <c r="A7" s="2" t="s">
        <v>49</v>
      </c>
      <c r="C7" s="62"/>
      <c r="D7" s="2" t="s">
        <v>5</v>
      </c>
      <c r="F7" s="2" t="s">
        <v>7</v>
      </c>
    </row>
    <row r="8" spans="1:7">
      <c r="A8">
        <f>ABS(B2)</f>
        <v>42</v>
      </c>
      <c r="B8" s="2" t="s">
        <v>0</v>
      </c>
      <c r="D8">
        <f>MOD(C2,C3)</f>
        <v>2</v>
      </c>
      <c r="E8" s="2" t="s">
        <v>6</v>
      </c>
      <c r="F8">
        <f>PI()</f>
        <v>3.1415926535897931</v>
      </c>
      <c r="G8" s="2" t="s">
        <v>7</v>
      </c>
    </row>
    <row r="10" spans="1:7">
      <c r="A10" s="2" t="s">
        <v>1</v>
      </c>
    </row>
    <row r="11" spans="1:7">
      <c r="A11">
        <f>INT(A1)</f>
        <v>12</v>
      </c>
      <c r="B11" s="2" t="s">
        <v>2</v>
      </c>
    </row>
    <row r="12" spans="1:7" ht="25.5">
      <c r="A12" s="61">
        <f>INT(8.9)</f>
        <v>8</v>
      </c>
      <c r="B12" s="48" t="s">
        <v>112</v>
      </c>
      <c r="E12" s="2"/>
    </row>
    <row r="13" spans="1:7" ht="25.5">
      <c r="A13" s="61">
        <f>INT(-8.9)</f>
        <v>-9</v>
      </c>
      <c r="B13" s="48" t="s">
        <v>113</v>
      </c>
      <c r="E13" s="2"/>
    </row>
    <row r="14" spans="1:7"/>
    <row r="15" spans="1:7">
      <c r="A15" s="63" t="s">
        <v>3</v>
      </c>
      <c r="B15" s="64"/>
      <c r="C15" s="64"/>
      <c r="D15" s="63" t="s">
        <v>47</v>
      </c>
      <c r="E15" s="64"/>
    </row>
    <row r="16" spans="1:7">
      <c r="A16" s="64">
        <f>TRUNC(A1,1)</f>
        <v>12.1</v>
      </c>
      <c r="B16" s="63" t="s">
        <v>4</v>
      </c>
      <c r="C16" s="64"/>
      <c r="D16" s="64">
        <f>FACT(C1)</f>
        <v>720</v>
      </c>
      <c r="E16" s="63" t="s">
        <v>8</v>
      </c>
    </row>
    <row r="17" spans="1:6" ht="15" customHeight="1">
      <c r="A17" s="47" t="s">
        <v>101</v>
      </c>
      <c r="B17" s="47" t="s">
        <v>110</v>
      </c>
      <c r="D17" s="47" t="s">
        <v>101</v>
      </c>
      <c r="E17" s="47" t="s">
        <v>102</v>
      </c>
      <c r="F17" s="50" t="s">
        <v>104</v>
      </c>
    </row>
    <row r="18" spans="1:6" ht="24.95" customHeight="1">
      <c r="A18" s="61">
        <f>TRUNC(8.9)</f>
        <v>8</v>
      </c>
      <c r="B18" s="49" t="s">
        <v>105</v>
      </c>
      <c r="D18" s="49">
        <f>FACT(5)</f>
        <v>120</v>
      </c>
      <c r="E18" s="48" t="s">
        <v>107</v>
      </c>
    </row>
    <row r="19" spans="1:6" ht="24.95" customHeight="1">
      <c r="A19" s="61">
        <f>TRUNC(-8.9)</f>
        <v>-8</v>
      </c>
      <c r="B19" s="49" t="s">
        <v>106</v>
      </c>
      <c r="D19" s="49">
        <f>FACT(1.9)</f>
        <v>1</v>
      </c>
      <c r="E19" s="48" t="s">
        <v>114</v>
      </c>
    </row>
    <row r="20" spans="1:6" ht="24.95" customHeight="1">
      <c r="A20" s="61">
        <f>TRUNC(PI())</f>
        <v>3</v>
      </c>
      <c r="B20" s="49" t="s">
        <v>103</v>
      </c>
      <c r="D20" s="49">
        <f>FACT(0)</f>
        <v>1</v>
      </c>
      <c r="E20" s="48" t="s">
        <v>108</v>
      </c>
    </row>
    <row r="21" spans="1:6" ht="24.95" customHeight="1">
      <c r="A21" s="51"/>
      <c r="B21" s="52"/>
      <c r="D21" s="49" t="e">
        <f>FACT(-1)</f>
        <v>#NUM!</v>
      </c>
      <c r="E21" s="48" t="s">
        <v>109</v>
      </c>
    </row>
    <row r="22" spans="1:6">
      <c r="A22" s="51"/>
      <c r="B22" s="52"/>
    </row>
    <row r="23" spans="1:6">
      <c r="A23" s="2" t="s">
        <v>9</v>
      </c>
      <c r="D23" s="2" t="s">
        <v>11</v>
      </c>
    </row>
    <row r="24" spans="1:6" ht="13.5" thickBot="1">
      <c r="A24">
        <f>SQRT(C3)</f>
        <v>3</v>
      </c>
      <c r="B24" s="2" t="s">
        <v>10</v>
      </c>
      <c r="D24">
        <f>SIN(D4*PI()/180)</f>
        <v>0.80901699437494745</v>
      </c>
      <c r="E24" s="2" t="s">
        <v>12</v>
      </c>
    </row>
    <row r="25" spans="1:6" ht="13.5" thickTop="1">
      <c r="A25">
        <f t="shared" ref="A25:A26" si="0">SQRT(C4)</f>
        <v>8.717797887081348</v>
      </c>
      <c r="B25" s="3"/>
      <c r="C25" s="3"/>
      <c r="E25" s="3"/>
      <c r="F25" s="3"/>
    </row>
    <row r="26" spans="1:6">
      <c r="A26">
        <f t="shared" si="0"/>
        <v>5.8309518948453007</v>
      </c>
    </row>
  </sheetData>
  <phoneticPr fontId="5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0" zoomScaleNormal="110" workbookViewId="0">
      <selection activeCell="D8" sqref="D8"/>
    </sheetView>
  </sheetViews>
  <sheetFormatPr defaultRowHeight="12.75"/>
  <sheetData>
    <row r="1" spans="1:5">
      <c r="A1" s="1">
        <v>12.122999999999999</v>
      </c>
      <c r="B1" s="1">
        <v>11</v>
      </c>
      <c r="C1" s="1">
        <v>6</v>
      </c>
      <c r="D1" s="1">
        <v>10</v>
      </c>
    </row>
    <row r="2" spans="1:5">
      <c r="A2" s="1">
        <v>23</v>
      </c>
      <c r="B2" s="1">
        <v>-42</v>
      </c>
      <c r="C2" s="1">
        <v>56</v>
      </c>
      <c r="D2" s="1">
        <v>23</v>
      </c>
    </row>
    <row r="3" spans="1:5">
      <c r="A3" s="1">
        <v>14</v>
      </c>
      <c r="B3" s="1">
        <v>53</v>
      </c>
      <c r="C3" s="1">
        <v>9</v>
      </c>
      <c r="D3" s="1">
        <v>3</v>
      </c>
    </row>
    <row r="4" spans="1:5">
      <c r="A4" s="1">
        <v>5</v>
      </c>
      <c r="B4" s="1">
        <v>42</v>
      </c>
      <c r="C4" s="1">
        <v>76</v>
      </c>
      <c r="D4" s="1">
        <v>54</v>
      </c>
    </row>
    <row r="5" spans="1:5">
      <c r="A5" s="1">
        <v>9</v>
      </c>
      <c r="B5" s="1">
        <v>34</v>
      </c>
      <c r="C5" s="1">
        <v>34</v>
      </c>
      <c r="D5" s="1">
        <v>78</v>
      </c>
    </row>
    <row r="6" spans="1:5">
      <c r="D6" s="1" t="s">
        <v>25</v>
      </c>
    </row>
    <row r="7" spans="1:5">
      <c r="A7" s="2" t="s">
        <v>16</v>
      </c>
      <c r="D7" s="2" t="s">
        <v>19</v>
      </c>
    </row>
    <row r="8" spans="1:5">
      <c r="A8">
        <f>SUM(A1:D5)</f>
        <v>510.12299999999999</v>
      </c>
      <c r="B8" s="2" t="s">
        <v>13</v>
      </c>
      <c r="D8">
        <f>MIN(A1:D5)</f>
        <v>-42</v>
      </c>
      <c r="E8" s="2" t="s">
        <v>20</v>
      </c>
    </row>
    <row r="10" spans="1:5">
      <c r="A10" s="2" t="s">
        <v>15</v>
      </c>
      <c r="D10" s="2" t="s">
        <v>21</v>
      </c>
    </row>
    <row r="11" spans="1:5">
      <c r="A11">
        <f>MEDIAN(D1:D5)</f>
        <v>23</v>
      </c>
      <c r="B11" s="2" t="s">
        <v>14</v>
      </c>
      <c r="D11">
        <f>MAX(A1:D5)</f>
        <v>78</v>
      </c>
      <c r="E11" s="2" t="s">
        <v>22</v>
      </c>
    </row>
    <row r="13" spans="1:5">
      <c r="A13" s="2" t="s">
        <v>17</v>
      </c>
      <c r="D13" s="2" t="s">
        <v>23</v>
      </c>
    </row>
    <row r="14" spans="1:5">
      <c r="A14">
        <f>AVERAGE(D1:D5)</f>
        <v>33.6</v>
      </c>
      <c r="B14" s="2" t="s">
        <v>18</v>
      </c>
      <c r="D14">
        <f>COUNTA(A1:D6)</f>
        <v>21</v>
      </c>
      <c r="E14" s="2" t="s">
        <v>50</v>
      </c>
    </row>
    <row r="16" spans="1:5">
      <c r="D16" s="2" t="s">
        <v>24</v>
      </c>
    </row>
    <row r="17" spans="4:5">
      <c r="D17">
        <f>COUNT(A1:D6)</f>
        <v>20</v>
      </c>
      <c r="E17" s="2" t="s">
        <v>51</v>
      </c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>
      <selection activeCell="G10" sqref="G10"/>
    </sheetView>
  </sheetViews>
  <sheetFormatPr defaultRowHeight="12.75"/>
  <cols>
    <col min="1" max="1" width="10.85546875" style="13" bestFit="1" customWidth="1"/>
    <col min="5" max="5" width="17.28515625" customWidth="1"/>
    <col min="6" max="6" width="13.42578125" customWidth="1"/>
    <col min="7" max="7" width="15.5703125" customWidth="1"/>
  </cols>
  <sheetData>
    <row r="1" spans="1:7" ht="20.25">
      <c r="A1" s="11">
        <v>1</v>
      </c>
      <c r="E1" s="9" t="s">
        <v>30</v>
      </c>
      <c r="G1" s="9"/>
    </row>
    <row r="2" spans="1:7" ht="20.25">
      <c r="A2" s="11">
        <v>2</v>
      </c>
      <c r="E2" s="10" t="s">
        <v>31</v>
      </c>
      <c r="G2" s="10" t="s">
        <v>32</v>
      </c>
    </row>
    <row r="3" spans="1:7" ht="20.25">
      <c r="A3" s="11">
        <v>4</v>
      </c>
      <c r="E3" s="9" t="str">
        <f>LEFT(E1,3)</f>
        <v>gim</v>
      </c>
      <c r="G3" s="9">
        <f>LEN(E1)</f>
        <v>9</v>
      </c>
    </row>
    <row r="4" spans="1:7" ht="20.25">
      <c r="A4" s="11"/>
      <c r="E4" s="9"/>
      <c r="G4" s="9"/>
    </row>
    <row r="5" spans="1:7" ht="20.25">
      <c r="A5" s="11" t="s">
        <v>33</v>
      </c>
      <c r="E5" s="9"/>
      <c r="G5" s="10" t="s">
        <v>34</v>
      </c>
    </row>
    <row r="6" spans="1:7" ht="20.25">
      <c r="A6" s="12" t="s">
        <v>35</v>
      </c>
      <c r="E6" s="10" t="s">
        <v>36</v>
      </c>
      <c r="G6" s="9" t="str">
        <f>UPPER(E1)</f>
        <v>GIMNAZIJA</v>
      </c>
    </row>
    <row r="7" spans="1:7" ht="20.25">
      <c r="A7" s="11">
        <f>IF(A1&gt;4,10,20)</f>
        <v>20</v>
      </c>
      <c r="E7" s="9" t="str">
        <f>RIGHT(E1,4)</f>
        <v>zija</v>
      </c>
      <c r="G7" s="9"/>
    </row>
    <row r="8" spans="1:7" ht="20.25">
      <c r="A8" s="11"/>
      <c r="E8" s="9"/>
      <c r="G8" s="9"/>
    </row>
    <row r="9" spans="1:7" ht="20.25">
      <c r="A9" s="12" t="s">
        <v>37</v>
      </c>
      <c r="E9" s="9"/>
      <c r="G9" s="9"/>
    </row>
    <row r="10" spans="1:7" ht="20.25">
      <c r="A10" s="11" t="str">
        <f>IF(A1&gt;4,"da","ne")</f>
        <v>ne</v>
      </c>
      <c r="E10" s="10" t="s">
        <v>38</v>
      </c>
      <c r="G10" s="10" t="s">
        <v>39</v>
      </c>
    </row>
    <row r="11" spans="1:7" ht="20.25">
      <c r="A11" s="11"/>
      <c r="E11" s="9" t="str">
        <f>MID(E1,4,2)</f>
        <v>na</v>
      </c>
      <c r="G11" s="9" t="str">
        <f>LOWER(G6)</f>
        <v>gimnazija</v>
      </c>
    </row>
    <row r="13" spans="1:7" ht="20.25">
      <c r="A13" s="12" t="s">
        <v>40</v>
      </c>
    </row>
    <row r="14" spans="1:7" ht="20.25">
      <c r="A14" s="11">
        <f>COUNTIF(A1:A3,"&gt;=3")</f>
        <v>1</v>
      </c>
    </row>
    <row r="16" spans="1:7" s="16" customFormat="1" ht="20.25">
      <c r="A16" s="17" t="s">
        <v>43</v>
      </c>
    </row>
    <row r="17" spans="1:5" s="16" customFormat="1" ht="20.25">
      <c r="A17" s="14">
        <v>1</v>
      </c>
      <c r="B17" s="16">
        <v>2</v>
      </c>
      <c r="C17" s="16">
        <v>3</v>
      </c>
      <c r="D17" s="16">
        <v>4</v>
      </c>
      <c r="E17" s="16">
        <v>5</v>
      </c>
    </row>
    <row r="19" spans="1:5" ht="20.25">
      <c r="A19" s="14" t="b">
        <f>AND(A17&gt;1,B17=2)</f>
        <v>0</v>
      </c>
      <c r="B19" s="15" t="s">
        <v>41</v>
      </c>
      <c r="C19" s="16"/>
    </row>
    <row r="20" spans="1:5" ht="20.25">
      <c r="A20" s="14" t="b">
        <f>AND(C17&lt;5,D17&gt;1)</f>
        <v>1</v>
      </c>
      <c r="B20" s="15" t="s">
        <v>42</v>
      </c>
      <c r="C20" s="16"/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70" zoomScaleNormal="70" workbookViewId="0">
      <selection activeCell="G16" sqref="G16"/>
    </sheetView>
  </sheetViews>
  <sheetFormatPr defaultRowHeight="12.75"/>
  <cols>
    <col min="5" max="5" width="23.140625" customWidth="1"/>
  </cols>
  <sheetData>
    <row r="1" spans="1:8" ht="18">
      <c r="A1" s="4">
        <v>1</v>
      </c>
      <c r="B1" s="5"/>
      <c r="C1" s="5"/>
      <c r="D1" s="5"/>
      <c r="E1" s="5"/>
      <c r="F1" s="5"/>
      <c r="G1" s="5"/>
    </row>
    <row r="2" spans="1:8" ht="18">
      <c r="A2" s="4">
        <v>2</v>
      </c>
      <c r="B2" s="5"/>
      <c r="C2" s="5"/>
      <c r="D2" s="5"/>
      <c r="E2" s="5"/>
      <c r="F2" s="5"/>
      <c r="G2" s="5"/>
    </row>
    <row r="3" spans="1:8" ht="20.25">
      <c r="A3" s="6">
        <f>SUM(A1:A2)</f>
        <v>3</v>
      </c>
      <c r="B3" s="5" t="s">
        <v>46</v>
      </c>
      <c r="C3" s="5"/>
      <c r="D3" s="5"/>
      <c r="E3" s="5"/>
      <c r="F3" s="6">
        <f>SUM(F1:F2)</f>
        <v>0</v>
      </c>
      <c r="G3" s="5"/>
    </row>
    <row r="4" spans="1:8" ht="18">
      <c r="A4" s="5"/>
      <c r="B4" s="5" t="s">
        <v>45</v>
      </c>
      <c r="C4" s="5"/>
      <c r="D4" s="5"/>
      <c r="E4" s="5"/>
      <c r="F4" s="5" t="s">
        <v>26</v>
      </c>
      <c r="G4" s="5"/>
    </row>
    <row r="5" spans="1:8" ht="20.25" thickBot="1">
      <c r="A5" s="5"/>
      <c r="B5" s="5"/>
      <c r="C5" s="5" t="s">
        <v>27</v>
      </c>
      <c r="D5" s="5"/>
      <c r="E5" s="5"/>
      <c r="F5" s="5"/>
      <c r="G5" s="5"/>
    </row>
    <row r="6" spans="1:8" ht="21" thickTop="1">
      <c r="A6" s="3"/>
      <c r="B6" s="7" t="s">
        <v>48</v>
      </c>
      <c r="C6" s="8"/>
      <c r="D6" s="8"/>
      <c r="E6" s="8"/>
      <c r="F6" s="8"/>
      <c r="G6" s="8"/>
      <c r="H6" s="3"/>
    </row>
    <row r="7" spans="1:8" ht="18">
      <c r="A7" s="6">
        <f>SUM($A$1:$FA2)</f>
        <v>3</v>
      </c>
      <c r="B7" s="5" t="s">
        <v>44</v>
      </c>
      <c r="C7" s="5"/>
      <c r="D7" s="5"/>
      <c r="E7" s="5"/>
      <c r="F7" s="6">
        <f>SUM($A$1:$FA2)</f>
        <v>3</v>
      </c>
      <c r="G7" s="5"/>
    </row>
    <row r="8" spans="1:8" ht="18">
      <c r="A8" s="5"/>
      <c r="B8" s="5"/>
      <c r="C8" s="5"/>
      <c r="D8" s="5"/>
      <c r="E8" s="5"/>
      <c r="F8" s="5" t="s">
        <v>28</v>
      </c>
      <c r="G8" s="5"/>
    </row>
    <row r="9" spans="1:8" ht="19.5">
      <c r="A9" s="5"/>
      <c r="B9" s="5"/>
      <c r="C9" s="5" t="s">
        <v>29</v>
      </c>
      <c r="D9" s="5"/>
      <c r="E9" s="5"/>
      <c r="F9" s="5"/>
      <c r="G9" s="5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70" zoomScaleNormal="70" workbookViewId="0">
      <selection activeCell="G17" sqref="G17"/>
    </sheetView>
  </sheetViews>
  <sheetFormatPr defaultRowHeight="12.75"/>
  <cols>
    <col min="1" max="1" width="20.140625" customWidth="1"/>
    <col min="15" max="15" width="14.28515625" customWidth="1"/>
    <col min="16" max="16" width="15.42578125" customWidth="1"/>
    <col min="17" max="17" width="13.140625" customWidth="1"/>
    <col min="18" max="18" width="16.5703125" customWidth="1"/>
  </cols>
  <sheetData>
    <row r="1" spans="1:18" ht="18">
      <c r="A1" s="54" t="s">
        <v>92</v>
      </c>
      <c r="B1" s="25" t="s">
        <v>97</v>
      </c>
      <c r="C1" s="25" t="s">
        <v>98</v>
      </c>
      <c r="D1" s="25" t="s">
        <v>99</v>
      </c>
      <c r="E1" s="25" t="s">
        <v>55</v>
      </c>
      <c r="F1" s="25" t="s">
        <v>56</v>
      </c>
      <c r="G1" s="25" t="s">
        <v>57</v>
      </c>
      <c r="H1" s="25" t="s">
        <v>58</v>
      </c>
      <c r="I1" s="25" t="s">
        <v>59</v>
      </c>
      <c r="J1" s="25" t="s">
        <v>60</v>
      </c>
      <c r="K1" s="25" t="s">
        <v>91</v>
      </c>
      <c r="L1" s="25" t="s">
        <v>61</v>
      </c>
      <c r="M1" s="25" t="s">
        <v>62</v>
      </c>
      <c r="N1" s="25" t="s">
        <v>63</v>
      </c>
      <c r="O1" s="25" t="s">
        <v>64</v>
      </c>
      <c r="P1" s="25" t="s">
        <v>65</v>
      </c>
      <c r="Q1" s="26" t="s">
        <v>66</v>
      </c>
      <c r="R1" s="26" t="s">
        <v>67</v>
      </c>
    </row>
    <row r="2" spans="1:18" ht="18">
      <c r="A2" s="27" t="s">
        <v>68</v>
      </c>
      <c r="B2" s="24">
        <v>1</v>
      </c>
      <c r="C2" s="24">
        <v>2</v>
      </c>
      <c r="D2" s="24">
        <v>5</v>
      </c>
      <c r="E2" s="24">
        <v>4</v>
      </c>
      <c r="F2" s="24">
        <v>2</v>
      </c>
      <c r="G2" s="24">
        <v>3</v>
      </c>
      <c r="H2" s="24">
        <v>1</v>
      </c>
      <c r="I2" s="24">
        <v>3</v>
      </c>
      <c r="J2" s="24">
        <v>4</v>
      </c>
      <c r="K2" s="24">
        <v>2</v>
      </c>
      <c r="L2" s="24">
        <v>5</v>
      </c>
      <c r="M2" s="24">
        <v>5</v>
      </c>
      <c r="N2" s="24">
        <v>5</v>
      </c>
      <c r="O2" s="6">
        <f>COUNTIF(B2:N2,"=1")</f>
        <v>2</v>
      </c>
      <c r="P2" s="28">
        <f>IF(O2=0,AVERAGE(B2:N2),1)</f>
        <v>1</v>
      </c>
      <c r="Q2" s="24">
        <v>12</v>
      </c>
      <c r="R2" s="24">
        <v>10</v>
      </c>
    </row>
    <row r="3" spans="1:18" ht="18">
      <c r="A3" s="27" t="s">
        <v>69</v>
      </c>
      <c r="B3" s="24">
        <v>4</v>
      </c>
      <c r="C3" s="24">
        <v>5</v>
      </c>
      <c r="D3" s="24">
        <v>4</v>
      </c>
      <c r="E3" s="24">
        <v>5</v>
      </c>
      <c r="F3" s="24">
        <v>4</v>
      </c>
      <c r="G3" s="24">
        <v>5</v>
      </c>
      <c r="H3" s="24">
        <v>4</v>
      </c>
      <c r="I3" s="24">
        <v>4</v>
      </c>
      <c r="J3" s="24">
        <v>5</v>
      </c>
      <c r="K3" s="24">
        <v>4</v>
      </c>
      <c r="L3" s="24">
        <v>5</v>
      </c>
      <c r="M3" s="24">
        <v>5</v>
      </c>
      <c r="N3" s="24">
        <v>5</v>
      </c>
      <c r="O3" s="6">
        <f t="shared" ref="O3:O11" si="0">COUNTIF(B3:N3,"=1")</f>
        <v>0</v>
      </c>
      <c r="P3" s="28">
        <f t="shared" ref="P3:P11" si="1">IF(O3=0,AVERAGE(B3:N3),1)</f>
        <v>4.5384615384615383</v>
      </c>
      <c r="Q3" s="24">
        <v>4</v>
      </c>
      <c r="R3" s="24">
        <v>1</v>
      </c>
    </row>
    <row r="4" spans="1:18" ht="18">
      <c r="A4" s="27" t="s">
        <v>70</v>
      </c>
      <c r="B4" s="24">
        <v>2</v>
      </c>
      <c r="C4" s="24">
        <v>3</v>
      </c>
      <c r="D4" s="24">
        <v>4</v>
      </c>
      <c r="E4" s="24">
        <v>2</v>
      </c>
      <c r="F4" s="24">
        <v>3</v>
      </c>
      <c r="G4" s="24">
        <v>5</v>
      </c>
      <c r="H4" s="24">
        <v>2</v>
      </c>
      <c r="I4" s="24">
        <v>3</v>
      </c>
      <c r="J4" s="24">
        <v>1</v>
      </c>
      <c r="K4" s="24">
        <v>2</v>
      </c>
      <c r="L4" s="24">
        <v>5</v>
      </c>
      <c r="M4" s="24">
        <v>4</v>
      </c>
      <c r="N4" s="24">
        <v>5</v>
      </c>
      <c r="O4" s="6">
        <f t="shared" si="0"/>
        <v>1</v>
      </c>
      <c r="P4" s="28">
        <f t="shared" si="1"/>
        <v>1</v>
      </c>
      <c r="Q4" s="24">
        <v>21</v>
      </c>
      <c r="R4" s="24">
        <v>12</v>
      </c>
    </row>
    <row r="5" spans="1:18" ht="18">
      <c r="A5" s="27" t="s">
        <v>71</v>
      </c>
      <c r="B5" s="24">
        <v>5</v>
      </c>
      <c r="C5" s="24">
        <v>5</v>
      </c>
      <c r="D5" s="24">
        <v>4</v>
      </c>
      <c r="E5" s="24">
        <v>4</v>
      </c>
      <c r="F5" s="24">
        <v>2</v>
      </c>
      <c r="G5" s="24">
        <v>5</v>
      </c>
      <c r="H5" s="24">
        <v>3</v>
      </c>
      <c r="I5" s="24">
        <v>4</v>
      </c>
      <c r="J5" s="24">
        <v>5</v>
      </c>
      <c r="K5" s="24">
        <v>4</v>
      </c>
      <c r="L5" s="24">
        <v>5</v>
      </c>
      <c r="M5" s="24">
        <v>5</v>
      </c>
      <c r="N5" s="24">
        <v>4</v>
      </c>
      <c r="O5" s="6">
        <f t="shared" si="0"/>
        <v>0</v>
      </c>
      <c r="P5" s="28">
        <f t="shared" si="1"/>
        <v>4.2307692307692308</v>
      </c>
      <c r="Q5" s="24">
        <v>14</v>
      </c>
      <c r="R5" s="24">
        <v>4</v>
      </c>
    </row>
    <row r="6" spans="1:18" ht="18">
      <c r="A6" s="27" t="s">
        <v>72</v>
      </c>
      <c r="B6" s="24">
        <v>4</v>
      </c>
      <c r="C6" s="24">
        <v>2</v>
      </c>
      <c r="D6" s="24">
        <v>5</v>
      </c>
      <c r="E6" s="24">
        <v>4</v>
      </c>
      <c r="F6" s="24">
        <v>2</v>
      </c>
      <c r="G6" s="24">
        <v>4</v>
      </c>
      <c r="H6" s="24">
        <v>3</v>
      </c>
      <c r="I6" s="24">
        <v>3</v>
      </c>
      <c r="J6" s="24">
        <v>4</v>
      </c>
      <c r="K6" s="24">
        <v>1</v>
      </c>
      <c r="L6" s="24">
        <v>5</v>
      </c>
      <c r="M6" s="24">
        <v>4</v>
      </c>
      <c r="N6" s="24">
        <v>3</v>
      </c>
      <c r="O6" s="6">
        <f t="shared" si="0"/>
        <v>1</v>
      </c>
      <c r="P6" s="28">
        <f t="shared" si="1"/>
        <v>1</v>
      </c>
      <c r="Q6" s="24">
        <v>17</v>
      </c>
      <c r="R6" s="24">
        <v>21</v>
      </c>
    </row>
    <row r="7" spans="1:18" ht="18">
      <c r="A7" s="27" t="s">
        <v>73</v>
      </c>
      <c r="B7" s="24">
        <v>2</v>
      </c>
      <c r="C7" s="24">
        <v>3</v>
      </c>
      <c r="D7" s="24">
        <v>2</v>
      </c>
      <c r="E7" s="24">
        <v>5</v>
      </c>
      <c r="F7" s="24">
        <v>2</v>
      </c>
      <c r="G7" s="24">
        <v>4</v>
      </c>
      <c r="H7" s="24">
        <v>3</v>
      </c>
      <c r="I7" s="24">
        <v>4</v>
      </c>
      <c r="J7" s="24">
        <v>3</v>
      </c>
      <c r="K7" s="24">
        <v>1</v>
      </c>
      <c r="L7" s="24">
        <v>5</v>
      </c>
      <c r="M7" s="24">
        <v>5</v>
      </c>
      <c r="N7" s="24">
        <v>2</v>
      </c>
      <c r="O7" s="6">
        <f t="shared" si="0"/>
        <v>1</v>
      </c>
      <c r="P7" s="28">
        <f t="shared" si="1"/>
        <v>1</v>
      </c>
      <c r="Q7" s="24">
        <v>19</v>
      </c>
      <c r="R7" s="24">
        <v>16</v>
      </c>
    </row>
    <row r="8" spans="1:18" ht="18">
      <c r="A8" s="27" t="s">
        <v>74</v>
      </c>
      <c r="B8" s="24">
        <v>2</v>
      </c>
      <c r="C8" s="24">
        <v>1</v>
      </c>
      <c r="D8" s="24">
        <v>5</v>
      </c>
      <c r="E8" s="24">
        <v>3</v>
      </c>
      <c r="F8" s="24">
        <v>3</v>
      </c>
      <c r="G8" s="24">
        <v>5</v>
      </c>
      <c r="H8" s="24">
        <v>4</v>
      </c>
      <c r="I8" s="24">
        <v>5</v>
      </c>
      <c r="J8" s="24">
        <v>4</v>
      </c>
      <c r="K8" s="24">
        <v>5</v>
      </c>
      <c r="L8" s="24">
        <v>5</v>
      </c>
      <c r="M8" s="24">
        <v>5</v>
      </c>
      <c r="N8" s="24">
        <v>3</v>
      </c>
      <c r="O8" s="6">
        <f t="shared" si="0"/>
        <v>1</v>
      </c>
      <c r="P8" s="28">
        <f t="shared" si="1"/>
        <v>1</v>
      </c>
      <c r="Q8" s="24">
        <v>15</v>
      </c>
      <c r="R8" s="24">
        <v>21</v>
      </c>
    </row>
    <row r="9" spans="1:18" ht="18">
      <c r="A9" s="27" t="s">
        <v>75</v>
      </c>
      <c r="B9" s="24">
        <v>3</v>
      </c>
      <c r="C9" s="24">
        <v>4</v>
      </c>
      <c r="D9" s="24">
        <v>4</v>
      </c>
      <c r="E9" s="24">
        <v>2</v>
      </c>
      <c r="F9" s="24">
        <v>3</v>
      </c>
      <c r="G9" s="24">
        <v>3</v>
      </c>
      <c r="H9" s="24">
        <v>3</v>
      </c>
      <c r="I9" s="24">
        <v>4</v>
      </c>
      <c r="J9" s="24">
        <v>2</v>
      </c>
      <c r="K9" s="24">
        <v>3</v>
      </c>
      <c r="L9" s="24">
        <v>5</v>
      </c>
      <c r="M9" s="24">
        <v>4</v>
      </c>
      <c r="N9" s="24">
        <v>5</v>
      </c>
      <c r="O9" s="6">
        <f t="shared" si="0"/>
        <v>0</v>
      </c>
      <c r="P9" s="28">
        <f t="shared" si="1"/>
        <v>3.4615384615384617</v>
      </c>
      <c r="Q9" s="24">
        <v>26</v>
      </c>
      <c r="R9" s="24">
        <v>9</v>
      </c>
    </row>
    <row r="10" spans="1:18" ht="18">
      <c r="A10" s="27" t="s">
        <v>76</v>
      </c>
      <c r="B10" s="24">
        <v>4</v>
      </c>
      <c r="C10" s="24">
        <v>5</v>
      </c>
      <c r="D10" s="24">
        <v>5</v>
      </c>
      <c r="E10" s="24">
        <v>4</v>
      </c>
      <c r="F10" s="24">
        <v>4</v>
      </c>
      <c r="G10" s="24">
        <v>2</v>
      </c>
      <c r="H10" s="24">
        <v>2</v>
      </c>
      <c r="I10" s="24">
        <v>3</v>
      </c>
      <c r="J10" s="24">
        <v>5</v>
      </c>
      <c r="K10" s="24">
        <v>2</v>
      </c>
      <c r="L10" s="24">
        <v>4</v>
      </c>
      <c r="M10" s="24">
        <v>5</v>
      </c>
      <c r="N10" s="24">
        <v>4</v>
      </c>
      <c r="O10" s="6">
        <f t="shared" si="0"/>
        <v>0</v>
      </c>
      <c r="P10" s="28">
        <f t="shared" si="1"/>
        <v>3.7692307692307692</v>
      </c>
      <c r="Q10" s="24">
        <v>29</v>
      </c>
      <c r="R10" s="24">
        <v>10</v>
      </c>
    </row>
    <row r="11" spans="1:18" ht="18">
      <c r="A11" s="27" t="s">
        <v>77</v>
      </c>
      <c r="B11" s="24">
        <v>4</v>
      </c>
      <c r="C11" s="24">
        <v>2</v>
      </c>
      <c r="D11" s="24">
        <v>1</v>
      </c>
      <c r="E11" s="24">
        <v>1</v>
      </c>
      <c r="F11" s="24">
        <v>2</v>
      </c>
      <c r="G11" s="24">
        <v>1</v>
      </c>
      <c r="H11" s="24">
        <v>3</v>
      </c>
      <c r="I11" s="24">
        <v>4</v>
      </c>
      <c r="J11" s="24">
        <v>2</v>
      </c>
      <c r="K11" s="24">
        <v>4</v>
      </c>
      <c r="L11" s="24">
        <v>5</v>
      </c>
      <c r="M11" s="24">
        <v>5</v>
      </c>
      <c r="N11" s="24">
        <v>3</v>
      </c>
      <c r="O11" s="6">
        <f t="shared" si="0"/>
        <v>3</v>
      </c>
      <c r="P11" s="28">
        <f t="shared" si="1"/>
        <v>1</v>
      </c>
      <c r="Q11" s="24">
        <v>20</v>
      </c>
      <c r="R11" s="24">
        <v>19</v>
      </c>
    </row>
    <row r="12" spans="1:18" ht="18">
      <c r="A12" s="29" t="s">
        <v>92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56" t="s">
        <v>111</v>
      </c>
      <c r="P12" s="57"/>
      <c r="Q12" s="5" t="s">
        <v>78</v>
      </c>
      <c r="R12" s="32"/>
    </row>
    <row r="13" spans="1:18" ht="18">
      <c r="A13" s="27" t="s">
        <v>100</v>
      </c>
      <c r="B13" s="33">
        <f>COUNTIF(B2:B11,5)</f>
        <v>1</v>
      </c>
      <c r="C13" s="33">
        <f t="shared" ref="C13:N13" si="2">COUNTIF(C2:C11,5)</f>
        <v>3</v>
      </c>
      <c r="D13" s="33">
        <f t="shared" si="2"/>
        <v>4</v>
      </c>
      <c r="E13" s="33">
        <f t="shared" si="2"/>
        <v>2</v>
      </c>
      <c r="F13" s="33">
        <f t="shared" si="2"/>
        <v>0</v>
      </c>
      <c r="G13" s="33">
        <f t="shared" si="2"/>
        <v>4</v>
      </c>
      <c r="H13" s="33">
        <f t="shared" si="2"/>
        <v>0</v>
      </c>
      <c r="I13" s="33">
        <f t="shared" si="2"/>
        <v>1</v>
      </c>
      <c r="J13" s="33">
        <f t="shared" si="2"/>
        <v>3</v>
      </c>
      <c r="K13" s="33">
        <f t="shared" si="2"/>
        <v>1</v>
      </c>
      <c r="L13" s="33">
        <f t="shared" si="2"/>
        <v>9</v>
      </c>
      <c r="M13" s="33">
        <f t="shared" si="2"/>
        <v>7</v>
      </c>
      <c r="N13" s="33">
        <f t="shared" si="2"/>
        <v>4</v>
      </c>
      <c r="O13" s="58"/>
      <c r="P13" s="59">
        <v>1</v>
      </c>
      <c r="Q13" s="73">
        <f>SUM(Q2:Q11)</f>
        <v>177</v>
      </c>
      <c r="R13" s="74"/>
    </row>
    <row r="14" spans="1:18" ht="18">
      <c r="A14" s="27" t="s">
        <v>93</v>
      </c>
      <c r="B14" s="33">
        <f>COUNTIF(B2:B11,4)</f>
        <v>4</v>
      </c>
      <c r="C14" s="33">
        <f t="shared" ref="C14:N14" si="3">COUNTIF(C2:C11,4)</f>
        <v>1</v>
      </c>
      <c r="D14" s="33">
        <f t="shared" si="3"/>
        <v>4</v>
      </c>
      <c r="E14" s="33">
        <f t="shared" si="3"/>
        <v>4</v>
      </c>
      <c r="F14" s="33">
        <f t="shared" si="3"/>
        <v>2</v>
      </c>
      <c r="G14" s="33">
        <f t="shared" si="3"/>
        <v>2</v>
      </c>
      <c r="H14" s="33">
        <f t="shared" si="3"/>
        <v>2</v>
      </c>
      <c r="I14" s="33">
        <f t="shared" si="3"/>
        <v>5</v>
      </c>
      <c r="J14" s="33">
        <f t="shared" si="3"/>
        <v>3</v>
      </c>
      <c r="K14" s="33">
        <f t="shared" si="3"/>
        <v>3</v>
      </c>
      <c r="L14" s="33">
        <f t="shared" si="3"/>
        <v>1</v>
      </c>
      <c r="M14" s="33">
        <f t="shared" si="3"/>
        <v>3</v>
      </c>
      <c r="N14" s="33">
        <f t="shared" si="3"/>
        <v>2</v>
      </c>
      <c r="O14" s="58"/>
      <c r="P14" s="60">
        <v>2</v>
      </c>
      <c r="Q14" s="5" t="s">
        <v>79</v>
      </c>
      <c r="R14" s="32"/>
    </row>
    <row r="15" spans="1:18" ht="18">
      <c r="A15" s="27" t="s">
        <v>94</v>
      </c>
      <c r="B15" s="33">
        <f>COUNTIF(B2:B11,3)</f>
        <v>1</v>
      </c>
      <c r="C15" s="33">
        <f t="shared" ref="C15:N15" si="4">COUNTIF(C2:C11,3)</f>
        <v>2</v>
      </c>
      <c r="D15" s="33">
        <f t="shared" si="4"/>
        <v>0</v>
      </c>
      <c r="E15" s="33">
        <f t="shared" si="4"/>
        <v>1</v>
      </c>
      <c r="F15" s="33">
        <f t="shared" si="4"/>
        <v>3</v>
      </c>
      <c r="G15" s="33">
        <f t="shared" si="4"/>
        <v>2</v>
      </c>
      <c r="H15" s="33">
        <f t="shared" si="4"/>
        <v>5</v>
      </c>
      <c r="I15" s="33">
        <f t="shared" si="4"/>
        <v>4</v>
      </c>
      <c r="J15" s="33">
        <f t="shared" si="4"/>
        <v>1</v>
      </c>
      <c r="K15" s="33">
        <f t="shared" si="4"/>
        <v>1</v>
      </c>
      <c r="L15" s="33">
        <f t="shared" si="4"/>
        <v>0</v>
      </c>
      <c r="M15" s="33">
        <f t="shared" si="4"/>
        <v>0</v>
      </c>
      <c r="N15" s="33">
        <f t="shared" si="4"/>
        <v>3</v>
      </c>
      <c r="O15" s="58"/>
      <c r="P15" s="60">
        <v>3</v>
      </c>
      <c r="Q15" s="73">
        <f>SUM(R2:R11)</f>
        <v>123</v>
      </c>
      <c r="R15" s="74"/>
    </row>
    <row r="16" spans="1:18" ht="18">
      <c r="A16" s="27" t="s">
        <v>95</v>
      </c>
      <c r="B16" s="33">
        <f>COUNTIF(B2:B11,2)</f>
        <v>3</v>
      </c>
      <c r="C16" s="33">
        <f t="shared" ref="C16:N16" si="5">COUNTIF(C2:C11,2)</f>
        <v>3</v>
      </c>
      <c r="D16" s="33">
        <f t="shared" si="5"/>
        <v>1</v>
      </c>
      <c r="E16" s="33">
        <f t="shared" si="5"/>
        <v>2</v>
      </c>
      <c r="F16" s="33">
        <f t="shared" si="5"/>
        <v>5</v>
      </c>
      <c r="G16" s="33">
        <f t="shared" si="5"/>
        <v>1</v>
      </c>
      <c r="H16" s="33">
        <f t="shared" si="5"/>
        <v>2</v>
      </c>
      <c r="I16" s="33">
        <f t="shared" si="5"/>
        <v>0</v>
      </c>
      <c r="J16" s="33">
        <f t="shared" si="5"/>
        <v>2</v>
      </c>
      <c r="K16" s="33">
        <f t="shared" si="5"/>
        <v>3</v>
      </c>
      <c r="L16" s="33">
        <f t="shared" si="5"/>
        <v>0</v>
      </c>
      <c r="M16" s="33">
        <f t="shared" si="5"/>
        <v>0</v>
      </c>
      <c r="N16" s="33">
        <f t="shared" si="5"/>
        <v>1</v>
      </c>
      <c r="O16" s="58"/>
      <c r="P16" s="59">
        <v>4</v>
      </c>
      <c r="Q16" s="35"/>
      <c r="R16" s="32"/>
    </row>
    <row r="17" spans="1:18" ht="18">
      <c r="A17" s="27" t="s">
        <v>96</v>
      </c>
      <c r="B17" s="33">
        <f>COUNTIF(B2:B11,1)</f>
        <v>1</v>
      </c>
      <c r="C17" s="33">
        <f t="shared" ref="C17:N17" si="6">COUNTIF(C2:C11,1)</f>
        <v>1</v>
      </c>
      <c r="D17" s="33">
        <f t="shared" si="6"/>
        <v>1</v>
      </c>
      <c r="E17" s="33">
        <f t="shared" si="6"/>
        <v>1</v>
      </c>
      <c r="F17" s="33">
        <f t="shared" si="6"/>
        <v>0</v>
      </c>
      <c r="G17" s="33">
        <f t="shared" si="6"/>
        <v>1</v>
      </c>
      <c r="H17" s="33">
        <f t="shared" si="6"/>
        <v>1</v>
      </c>
      <c r="I17" s="33">
        <f t="shared" si="6"/>
        <v>0</v>
      </c>
      <c r="J17" s="33">
        <f t="shared" si="6"/>
        <v>1</v>
      </c>
      <c r="K17" s="33">
        <f t="shared" si="6"/>
        <v>2</v>
      </c>
      <c r="L17" s="33">
        <f t="shared" si="6"/>
        <v>0</v>
      </c>
      <c r="M17" s="33">
        <f t="shared" si="6"/>
        <v>0</v>
      </c>
      <c r="N17" s="33">
        <f t="shared" si="6"/>
        <v>0</v>
      </c>
      <c r="O17" s="58"/>
      <c r="P17" s="59">
        <v>5</v>
      </c>
      <c r="Q17" s="5" t="s">
        <v>83</v>
      </c>
      <c r="R17" s="32"/>
    </row>
    <row r="18" spans="1:18" ht="18">
      <c r="A18" s="29" t="s">
        <v>80</v>
      </c>
      <c r="B18" s="30"/>
      <c r="C18" s="30"/>
      <c r="D18" s="31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  <c r="P18" s="35"/>
      <c r="Q18" s="73">
        <f>SUM(Q13,Q15)</f>
        <v>300</v>
      </c>
      <c r="R18" s="74"/>
    </row>
    <row r="19" spans="1:18" ht="18">
      <c r="A19" s="27" t="s">
        <v>81</v>
      </c>
      <c r="B19" s="33">
        <f>COUNTIF(P2:P11,"&gt;=4,5")</f>
        <v>1</v>
      </c>
      <c r="C19" s="3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8" ht="18">
      <c r="A20" s="27" t="s">
        <v>82</v>
      </c>
      <c r="B20" s="37">
        <f>COUNTIF(P2:P11,"&gt;=3,5")-B19</f>
        <v>2</v>
      </c>
      <c r="C20" s="3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8" ht="18">
      <c r="A21" s="27" t="s">
        <v>84</v>
      </c>
      <c r="B21" s="37">
        <f>COUNTIF(P2:P11,"&gt;=2,5")-B19-B20</f>
        <v>1</v>
      </c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2"/>
    </row>
    <row r="22" spans="1:18" ht="18">
      <c r="A22" s="27" t="s">
        <v>85</v>
      </c>
      <c r="B22" s="37">
        <f>COUNTIF(P2:P11,"&gt;-b19-b20-b21=2")</f>
        <v>0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/>
    </row>
    <row r="23" spans="1:18" ht="18">
      <c r="A23" s="27" t="s">
        <v>86</v>
      </c>
      <c r="B23" s="33">
        <f>COUNTIF(P2:P11,1)</f>
        <v>6</v>
      </c>
      <c r="C23" s="39"/>
      <c r="D23" s="35"/>
      <c r="E23" s="53" t="s">
        <v>104</v>
      </c>
      <c r="F23" s="35"/>
      <c r="G23" s="35"/>
      <c r="H23" s="35"/>
      <c r="I23" s="35"/>
      <c r="J23" s="32"/>
      <c r="K23" s="35"/>
      <c r="L23" s="35"/>
      <c r="M23" s="35"/>
      <c r="N23" s="32"/>
    </row>
    <row r="24" spans="1:18" ht="18">
      <c r="A24" s="29" t="s">
        <v>87</v>
      </c>
      <c r="B24" s="40"/>
      <c r="C24" s="4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/>
    </row>
    <row r="25" spans="1:18" ht="18">
      <c r="A25" s="27" t="s">
        <v>88</v>
      </c>
      <c r="B25" s="73">
        <f>(B19*5+B20*4+B21*3+B22*2+B23)/10</f>
        <v>2.2000000000000002</v>
      </c>
      <c r="C25" s="7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2"/>
      <c r="R25" s="32"/>
    </row>
    <row r="26" spans="1:18" ht="18">
      <c r="A26" s="42"/>
      <c r="B26" s="43"/>
      <c r="C26" s="4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2"/>
      <c r="R26" s="32"/>
    </row>
    <row r="27" spans="1:18" ht="18">
      <c r="A27" s="42" t="s">
        <v>104</v>
      </c>
      <c r="B27" s="43"/>
      <c r="C27" s="43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2"/>
      <c r="R27" s="32"/>
    </row>
    <row r="28" spans="1:18" ht="18">
      <c r="A28" s="4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8">
      <c r="A29" s="32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32"/>
      <c r="P29" s="32"/>
      <c r="Q29" s="32"/>
      <c r="R29" s="32"/>
    </row>
    <row r="30" spans="1:18" ht="18">
      <c r="A30" s="44" t="s">
        <v>89</v>
      </c>
      <c r="B30" s="46">
        <f>(B13*5+B14*4+B15*3+B16*2+B17)/10</f>
        <v>3.1</v>
      </c>
      <c r="C30" s="46">
        <f t="shared" ref="C30:N30" si="7">(C13*5+C14*4+C15*3+C16*2+C17)/10</f>
        <v>3.2</v>
      </c>
      <c r="D30" s="46">
        <f t="shared" si="7"/>
        <v>3.9</v>
      </c>
      <c r="E30" s="46">
        <f t="shared" si="7"/>
        <v>3.4</v>
      </c>
      <c r="F30" s="46">
        <f t="shared" si="7"/>
        <v>2.7</v>
      </c>
      <c r="G30" s="46">
        <f t="shared" si="7"/>
        <v>3.7</v>
      </c>
      <c r="H30" s="46">
        <f t="shared" si="7"/>
        <v>2.8</v>
      </c>
      <c r="I30" s="46">
        <f t="shared" si="7"/>
        <v>3.7</v>
      </c>
      <c r="J30" s="46">
        <f t="shared" si="7"/>
        <v>3.5</v>
      </c>
      <c r="K30" s="46">
        <f t="shared" si="7"/>
        <v>2.8</v>
      </c>
      <c r="L30" s="46">
        <f t="shared" si="7"/>
        <v>4.9000000000000004</v>
      </c>
      <c r="M30" s="46">
        <f t="shared" si="7"/>
        <v>4.7</v>
      </c>
      <c r="N30" s="46">
        <f t="shared" si="7"/>
        <v>3.9</v>
      </c>
      <c r="O30" s="32"/>
      <c r="P30" s="32"/>
      <c r="Q30" s="32"/>
      <c r="R30" s="32"/>
    </row>
    <row r="33" spans="17:17" ht="18">
      <c r="Q33" s="55"/>
    </row>
  </sheetData>
  <mergeCells count="4">
    <mergeCell ref="Q13:R13"/>
    <mergeCell ref="Q15:R15"/>
    <mergeCell ref="Q18:R18"/>
    <mergeCell ref="B25:C25"/>
  </mergeCells>
  <phoneticPr fontId="5" type="noConversion"/>
  <dataValidations count="1">
    <dataValidation type="list" allowBlank="1" showInputMessage="1" showErrorMessage="1" sqref="B2:N11">
      <formula1>$P$13:$P$17</formula1>
    </dataValidation>
  </dataValidation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130" zoomScaleNormal="130" workbookViewId="0">
      <selection activeCell="D15" sqref="D15"/>
    </sheetView>
  </sheetViews>
  <sheetFormatPr defaultRowHeight="12.75"/>
  <cols>
    <col min="1" max="6" width="3.85546875" customWidth="1"/>
    <col min="7" max="7" width="4" customWidth="1"/>
    <col min="8" max="8" width="4.140625" customWidth="1"/>
    <col min="9" max="9" width="10.7109375" customWidth="1"/>
    <col min="10" max="10" width="13.7109375" customWidth="1"/>
  </cols>
  <sheetData>
    <row r="1" spans="1:14">
      <c r="I1" t="s">
        <v>52</v>
      </c>
    </row>
    <row r="2" spans="1:14">
      <c r="A2">
        <v>3</v>
      </c>
      <c r="B2">
        <v>2</v>
      </c>
      <c r="C2">
        <v>5</v>
      </c>
      <c r="D2">
        <v>4</v>
      </c>
      <c r="E2">
        <v>5</v>
      </c>
      <c r="F2">
        <v>2</v>
      </c>
      <c r="G2">
        <v>3</v>
      </c>
      <c r="H2">
        <v>4</v>
      </c>
      <c r="I2" s="20">
        <f>COUNTIF(A2:H2,"=1")</f>
        <v>0</v>
      </c>
      <c r="J2" s="22" t="s">
        <v>54</v>
      </c>
    </row>
    <row r="3" spans="1:14">
      <c r="J3" s="19">
        <f>IF(COUNTIF((A2:H2),"=1")=0,AVERAGE(A2:H2),"pao si")</f>
        <v>3.5</v>
      </c>
    </row>
    <row r="4" spans="1:14" ht="18">
      <c r="J4" s="21" t="s">
        <v>53</v>
      </c>
    </row>
    <row r="5" spans="1:14">
      <c r="J5" s="23">
        <f>IF(I2=0,AVERAGE(A2:H2),"1")</f>
        <v>3.5</v>
      </c>
    </row>
    <row r="6" spans="1:14">
      <c r="I6" s="2" t="s">
        <v>90</v>
      </c>
    </row>
    <row r="7" spans="1:14">
      <c r="N7">
        <v>1</v>
      </c>
    </row>
    <row r="8" spans="1:14">
      <c r="N8">
        <v>2</v>
      </c>
    </row>
    <row r="9" spans="1:14">
      <c r="N9">
        <v>3</v>
      </c>
    </row>
    <row r="10" spans="1:14">
      <c r="N10">
        <v>4</v>
      </c>
    </row>
    <row r="11" spans="1:14">
      <c r="N11">
        <v>5</v>
      </c>
    </row>
    <row r="12" spans="1:14">
      <c r="I12" t="str">
        <f>IF(SUM(A2:H2)&gt;10,"da","ne")</f>
        <v>da</v>
      </c>
    </row>
  </sheetData>
  <phoneticPr fontId="5" type="noConversion"/>
  <dataValidations count="2">
    <dataValidation type="list" allowBlank="1" showInputMessage="1" showErrorMessage="1" sqref="A6:H6">
      <formula1>$N$7:$N$11</formula1>
    </dataValidation>
    <dataValidation type="list" allowBlank="1" showInputMessage="1" showErrorMessage="1" error="dozvoljen unos 1 do 5" sqref="A2:H5">
      <formula1>$N$7:$N$11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7" sqref="E17"/>
    </sheetView>
  </sheetViews>
  <sheetFormatPr defaultRowHeight="12.75"/>
  <cols>
    <col min="1" max="2" width="9.140625" customWidth="1"/>
    <col min="6" max="6" width="32" customWidth="1"/>
    <col min="7" max="7" width="40.7109375" customWidth="1"/>
    <col min="8" max="8" width="11.5703125" style="20" bestFit="1" customWidth="1"/>
  </cols>
  <sheetData>
    <row r="1" spans="1:8" ht="15">
      <c r="A1" t="s">
        <v>115</v>
      </c>
      <c r="B1" t="s">
        <v>116</v>
      </c>
      <c r="C1" t="s">
        <v>117</v>
      </c>
      <c r="F1" s="65" t="s">
        <v>118</v>
      </c>
      <c r="G1" s="65" t="s">
        <v>118</v>
      </c>
      <c r="H1" s="66"/>
    </row>
    <row r="2" spans="1:8">
      <c r="A2" t="s">
        <v>119</v>
      </c>
      <c r="B2" t="s">
        <v>120</v>
      </c>
      <c r="C2">
        <f>COUNTIF(A2:A7,A2)</f>
        <v>2</v>
      </c>
      <c r="F2" s="67" t="s">
        <v>121</v>
      </c>
      <c r="G2" s="67" t="s">
        <v>122</v>
      </c>
      <c r="H2" s="66"/>
    </row>
    <row r="3" spans="1:8">
      <c r="A3" t="s">
        <v>123</v>
      </c>
      <c r="B3" t="s">
        <v>120</v>
      </c>
      <c r="F3" s="67"/>
      <c r="G3" s="67"/>
      <c r="H3" s="66"/>
    </row>
    <row r="4" spans="1:8">
      <c r="A4" t="s">
        <v>124</v>
      </c>
      <c r="B4" t="s">
        <v>125</v>
      </c>
      <c r="F4" s="67" t="s">
        <v>126</v>
      </c>
      <c r="G4" s="67" t="s">
        <v>127</v>
      </c>
      <c r="H4" s="66"/>
    </row>
    <row r="5" spans="1:8">
      <c r="A5" t="s">
        <v>119</v>
      </c>
      <c r="B5" t="s">
        <v>128</v>
      </c>
      <c r="F5" s="67" t="s">
        <v>129</v>
      </c>
      <c r="G5" s="67" t="s">
        <v>130</v>
      </c>
      <c r="H5" s="66"/>
    </row>
    <row r="6" spans="1:8">
      <c r="A6" t="s">
        <v>131</v>
      </c>
      <c r="B6" t="s">
        <v>132</v>
      </c>
      <c r="F6" s="67"/>
      <c r="G6" s="67"/>
      <c r="H6" s="66"/>
    </row>
    <row r="7" spans="1:8">
      <c r="A7" t="s">
        <v>133</v>
      </c>
      <c r="B7" t="s">
        <v>134</v>
      </c>
      <c r="F7" s="67" t="s">
        <v>121</v>
      </c>
      <c r="G7" s="67" t="s">
        <v>135</v>
      </c>
      <c r="H7" s="66"/>
    </row>
    <row r="8" spans="1:8" ht="15">
      <c r="F8" s="65" t="s">
        <v>101</v>
      </c>
      <c r="G8" s="65" t="s">
        <v>136</v>
      </c>
      <c r="H8" s="68" t="s">
        <v>137</v>
      </c>
    </row>
    <row r="9" spans="1:8" ht="25.5">
      <c r="F9" s="69" t="s">
        <v>138</v>
      </c>
      <c r="G9" s="70" t="s">
        <v>139</v>
      </c>
      <c r="H9" s="71">
        <f>COUNTIF(F2:F7,"*es")</f>
        <v>4</v>
      </c>
    </row>
    <row r="10" spans="1:8" ht="38.25">
      <c r="F10" s="69" t="s">
        <v>140</v>
      </c>
      <c r="G10" s="70" t="s">
        <v>141</v>
      </c>
      <c r="H10" s="71">
        <f>COUNTIF(F2:F7,"?????es")</f>
        <v>2</v>
      </c>
    </row>
    <row r="11" spans="1:8" ht="25.5">
      <c r="F11" s="69" t="s">
        <v>142</v>
      </c>
      <c r="G11" s="70" t="s">
        <v>143</v>
      </c>
      <c r="H11" s="71">
        <v>4</v>
      </c>
    </row>
    <row r="12" spans="1:8" ht="25.5">
      <c r="F12" s="69" t="s">
        <v>144</v>
      </c>
      <c r="G12" s="70" t="s">
        <v>145</v>
      </c>
      <c r="H12" s="71">
        <f>COUNTIF(F2:F7,"&lt;&gt;"&amp;"*")</f>
        <v>2</v>
      </c>
    </row>
    <row r="13" spans="1:8" ht="25.5">
      <c r="F13" s="69" t="s">
        <v>146</v>
      </c>
      <c r="G13" s="70" t="s">
        <v>147</v>
      </c>
      <c r="H13" s="71">
        <f>COUNTIF(G2:G7,"No") / ROWS(G2:G7)</f>
        <v>0.33333333333333331</v>
      </c>
    </row>
    <row r="14" spans="1:8" ht="38.25">
      <c r="F14" s="69" t="s">
        <v>148</v>
      </c>
      <c r="G14" s="70" t="s">
        <v>149</v>
      </c>
      <c r="H14" s="71">
        <f>COUNTIF(G2:G7,"Yes") / (ROWS(G2:G7) -COUNTIF(G2:G7, "&lt;&gt;"&amp;"*"))</f>
        <v>0.5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2" sqref="D2"/>
    </sheetView>
  </sheetViews>
  <sheetFormatPr defaultRowHeight="12.75"/>
  <cols>
    <col min="4" max="4" width="10.28515625" customWidth="1"/>
    <col min="6" max="6" width="18.7109375" customWidth="1"/>
  </cols>
  <sheetData>
    <row r="1" spans="1:10">
      <c r="A1" t="s">
        <v>115</v>
      </c>
      <c r="B1" t="s">
        <v>150</v>
      </c>
      <c r="D1" t="s">
        <v>151</v>
      </c>
      <c r="E1" t="s">
        <v>152</v>
      </c>
      <c r="F1" s="72" t="s">
        <v>153</v>
      </c>
      <c r="G1" t="s">
        <v>115</v>
      </c>
      <c r="H1" t="s">
        <v>150</v>
      </c>
      <c r="J1" t="s">
        <v>151</v>
      </c>
    </row>
    <row r="2" spans="1:10">
      <c r="A2" t="s">
        <v>119</v>
      </c>
      <c r="B2">
        <v>45</v>
      </c>
      <c r="D2">
        <f t="shared" ref="D2:D9" si="0">RANK(B2,$B$2:$B$9)</f>
        <v>7</v>
      </c>
      <c r="E2" t="str">
        <f>IF(B2&gt;50,"Prošao","Pao")</f>
        <v>Pao</v>
      </c>
      <c r="F2" s="72">
        <f>COUNTIF(B2:B9,"&gt;50")</f>
        <v>6</v>
      </c>
      <c r="G2" t="s">
        <v>154</v>
      </c>
      <c r="H2">
        <v>70</v>
      </c>
      <c r="J2">
        <f t="shared" ref="J2:J9" si="1">RANK(H2,$B$2:$B$9)</f>
        <v>2</v>
      </c>
    </row>
    <row r="3" spans="1:10">
      <c r="A3" t="s">
        <v>154</v>
      </c>
      <c r="B3">
        <v>70</v>
      </c>
      <c r="D3">
        <f t="shared" si="0"/>
        <v>2</v>
      </c>
      <c r="E3" t="str">
        <f t="shared" ref="E3:E9" si="2">IF(B3&gt;50,"Prošao","Pao")</f>
        <v>Prošao</v>
      </c>
      <c r="F3" s="20"/>
      <c r="G3" t="s">
        <v>155</v>
      </c>
      <c r="H3">
        <v>70</v>
      </c>
      <c r="J3">
        <f t="shared" si="1"/>
        <v>2</v>
      </c>
    </row>
    <row r="4" spans="1:10">
      <c r="A4" t="s">
        <v>131</v>
      </c>
      <c r="B4">
        <v>100</v>
      </c>
      <c r="D4">
        <f t="shared" si="0"/>
        <v>1</v>
      </c>
      <c r="E4" t="str">
        <f t="shared" si="2"/>
        <v>Prošao</v>
      </c>
      <c r="F4" s="72" t="s">
        <v>156</v>
      </c>
      <c r="G4" t="s">
        <v>157</v>
      </c>
      <c r="H4">
        <v>55</v>
      </c>
      <c r="J4">
        <f t="shared" si="1"/>
        <v>5</v>
      </c>
    </row>
    <row r="5" spans="1:10">
      <c r="A5" t="s">
        <v>133</v>
      </c>
      <c r="B5">
        <v>35</v>
      </c>
      <c r="D5">
        <f t="shared" si="0"/>
        <v>8</v>
      </c>
      <c r="E5" t="str">
        <f t="shared" si="2"/>
        <v>Pao</v>
      </c>
      <c r="F5" s="72">
        <f>COUNTIF(B2:B9,"&lt;50")</f>
        <v>2</v>
      </c>
      <c r="G5" t="s">
        <v>131</v>
      </c>
      <c r="H5">
        <v>100</v>
      </c>
      <c r="J5">
        <f t="shared" si="1"/>
        <v>1</v>
      </c>
    </row>
    <row r="6" spans="1:10">
      <c r="A6" t="s">
        <v>158</v>
      </c>
      <c r="B6">
        <v>67</v>
      </c>
      <c r="D6">
        <f t="shared" si="0"/>
        <v>4</v>
      </c>
      <c r="E6" t="str">
        <f t="shared" si="2"/>
        <v>Prošao</v>
      </c>
      <c r="G6" t="s">
        <v>158</v>
      </c>
      <c r="H6">
        <v>67</v>
      </c>
      <c r="J6">
        <f t="shared" si="1"/>
        <v>4</v>
      </c>
    </row>
    <row r="7" spans="1:10">
      <c r="A7" t="s">
        <v>155</v>
      </c>
      <c r="B7">
        <v>70</v>
      </c>
      <c r="D7">
        <f t="shared" si="0"/>
        <v>2</v>
      </c>
      <c r="E7" t="str">
        <f t="shared" si="2"/>
        <v>Prošao</v>
      </c>
      <c r="G7" t="s">
        <v>119</v>
      </c>
      <c r="H7">
        <v>45</v>
      </c>
      <c r="J7">
        <f t="shared" si="1"/>
        <v>7</v>
      </c>
    </row>
    <row r="8" spans="1:10">
      <c r="A8" t="s">
        <v>157</v>
      </c>
      <c r="B8">
        <v>55</v>
      </c>
      <c r="D8">
        <f t="shared" si="0"/>
        <v>5</v>
      </c>
      <c r="E8" t="str">
        <f t="shared" si="2"/>
        <v>Prošao</v>
      </c>
      <c r="G8" t="s">
        <v>159</v>
      </c>
      <c r="H8">
        <v>52</v>
      </c>
      <c r="J8">
        <f t="shared" si="1"/>
        <v>6</v>
      </c>
    </row>
    <row r="9" spans="1:10">
      <c r="A9" t="s">
        <v>159</v>
      </c>
      <c r="B9">
        <v>52</v>
      </c>
      <c r="D9">
        <f t="shared" si="0"/>
        <v>6</v>
      </c>
      <c r="E9" t="str">
        <f t="shared" si="2"/>
        <v>Prošao</v>
      </c>
      <c r="G9" t="s">
        <v>133</v>
      </c>
      <c r="H9">
        <v>35</v>
      </c>
      <c r="J9">
        <f t="shared" si="1"/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matematicke</vt:lpstr>
      <vt:lpstr>statisticke</vt:lpstr>
      <vt:lpstr>logicke</vt:lpstr>
      <vt:lpstr>adresiranja</vt:lpstr>
      <vt:lpstr>Dnevnik2</vt:lpstr>
      <vt:lpstr>uspjeh</vt:lpstr>
      <vt:lpstr>CounIF</vt:lpstr>
      <vt:lpstr>Rank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MM</cp:lastModifiedBy>
  <dcterms:created xsi:type="dcterms:W3CDTF">2009-10-28T06:44:17Z</dcterms:created>
  <dcterms:modified xsi:type="dcterms:W3CDTF">2012-01-20T00:51:45Z</dcterms:modified>
</cp:coreProperties>
</file>